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4.xml" ContentType="application/vnd.openxmlformats-officedocument.spreadsheetml.table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efnb-my.sharepoint.com/personal/myriam_russell_aefnb_ca/Documents/Bureau/"/>
    </mc:Choice>
  </mc:AlternateContent>
  <xr:revisionPtr revIDLastSave="0" documentId="8_{DA87AAC4-414E-4E02-AD07-9CACDB7D8398}" xr6:coauthVersionLast="47" xr6:coauthVersionMax="47" xr10:uidLastSave="{00000000-0000-0000-0000-000000000000}"/>
  <bookViews>
    <workbookView xWindow="1905" yWindow="1905" windowWidth="28800" windowHeight="15225" tabRatio="933" firstSheet="3" activeTab="1" xr2:uid="{9E62034D-DCE9-4D88-9F34-6A6E9EDD8838}"/>
  </bookViews>
  <sheets>
    <sheet name="Plancomptable" sheetId="14" r:id="rId1"/>
    <sheet name="Budget_fonctionnement" sheetId="10" r:id="rId2"/>
    <sheet name="GrandLivreGeneral_fonctionnemen" sheetId="9" r:id="rId3"/>
    <sheet name="Etat_fonctionnement" sheetId="7" r:id="rId4"/>
    <sheet name="Bilan_fonctionnement" sheetId="20" r:id="rId5"/>
    <sheet name="Conciliation_bancaire_fonct." sheetId="13" r:id="rId6"/>
    <sheet name="Plancomptable_Perf" sheetId="15" r:id="rId7"/>
    <sheet name="Budget_perfectionnement" sheetId="16" r:id="rId8"/>
    <sheet name="GrandLivreGeneral_perf." sheetId="24" r:id="rId9"/>
    <sheet name="Etat_perfectionnement" sheetId="18" r:id="rId10"/>
    <sheet name="Bilan_perf" sheetId="22" r:id="rId11"/>
    <sheet name="Conciliation_bancaire_perf" sheetId="19" r:id="rId12"/>
    <sheet name="Liste" sheetId="11" r:id="rId13"/>
  </sheets>
  <externalReferences>
    <externalReference r:id="rId14"/>
    <externalReference r:id="rId15"/>
  </externalReferences>
  <definedNames>
    <definedName name="_xlnm.Print_Titles" localSheetId="0">Plancomptable!$1:$4</definedName>
    <definedName name="_xlnm.Print_Titles" localSheetId="6">Plancomptable_Perf!$1:$4</definedName>
    <definedName name="Type">'[1]Maintenance Work Order'!#REF!</definedName>
    <definedName name="_xlnm.Print_Area" localSheetId="4">Bilan_fonctionnement!$B$2:$D$36</definedName>
    <definedName name="_xlnm.Print_Area" localSheetId="10">Bilan_perf!$B$2:$D$36</definedName>
    <definedName name="_xlnm.Print_Area" localSheetId="3">Etat_fonctionnement!$B$2:$D$35</definedName>
    <definedName name="_xlnm.Print_Area" localSheetId="9">Etat_perfectionnement!$B$2:$D$36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1" i="9" l="1"/>
  <c r="F72" i="9"/>
  <c r="F73" i="9"/>
  <c r="F74" i="9"/>
  <c r="F70" i="9"/>
  <c r="F63" i="9"/>
  <c r="F64" i="9"/>
  <c r="F65" i="9"/>
  <c r="F66" i="9"/>
  <c r="F62" i="9"/>
  <c r="F55" i="9"/>
  <c r="F56" i="9"/>
  <c r="F57" i="9"/>
  <c r="F58" i="9"/>
  <c r="F54" i="9"/>
  <c r="F48" i="9"/>
  <c r="F49" i="9" s="1"/>
  <c r="F50" i="9" s="1"/>
  <c r="F47" i="9"/>
  <c r="F39" i="9"/>
  <c r="F40" i="9"/>
  <c r="F41" i="9"/>
  <c r="F42" i="9"/>
  <c r="F38" i="9"/>
  <c r="F31" i="9"/>
  <c r="F32" i="9"/>
  <c r="F33" i="9"/>
  <c r="F34" i="9"/>
  <c r="F30" i="9"/>
  <c r="F24" i="9"/>
  <c r="F25" i="9" s="1"/>
  <c r="F26" i="9" s="1"/>
  <c r="F23" i="9"/>
  <c r="H14" i="10"/>
  <c r="G19" i="10"/>
  <c r="F11" i="7" s="1"/>
  <c r="D23" i="22" a="1"/>
  <c r="D22" i="22" a="1"/>
  <c r="D18" i="22" a="1"/>
  <c r="D17" i="22" a="1"/>
  <c r="D8" i="22" a="1"/>
  <c r="D9" i="22" a="1"/>
  <c r="D10" i="22" a="1"/>
  <c r="D11" i="22" a="1"/>
  <c r="D12" i="22" a="1"/>
  <c r="D13" i="22" a="1"/>
  <c r="D7" i="22" a="1"/>
  <c r="E70" i="24"/>
  <c r="C70" i="24"/>
  <c r="B70" i="24"/>
  <c r="D168" i="24"/>
  <c r="F168" i="24" s="1"/>
  <c r="F169" i="24" s="1"/>
  <c r="F170" i="24" s="1"/>
  <c r="F171" i="24" s="1"/>
  <c r="F172" i="24" s="1"/>
  <c r="F28" i="16" s="1"/>
  <c r="B168" i="24"/>
  <c r="C168" i="24"/>
  <c r="F189" i="9"/>
  <c r="F190" i="9"/>
  <c r="F191" i="9"/>
  <c r="F192" i="9"/>
  <c r="F188" i="9"/>
  <c r="F184" i="9"/>
  <c r="F172" i="9"/>
  <c r="F164" i="9"/>
  <c r="F156" i="9"/>
  <c r="F229" i="24"/>
  <c r="F230" i="24"/>
  <c r="F231" i="24"/>
  <c r="F232" i="24"/>
  <c r="F228" i="24"/>
  <c r="F221" i="24"/>
  <c r="F222" i="24" s="1"/>
  <c r="F223" i="24" s="1"/>
  <c r="F224" i="24" s="1"/>
  <c r="F220" i="24"/>
  <c r="F213" i="24"/>
  <c r="F214" i="24" s="1"/>
  <c r="F215" i="24" s="1"/>
  <c r="F216" i="24" s="1"/>
  <c r="F212" i="24"/>
  <c r="F205" i="24"/>
  <c r="F206" i="24"/>
  <c r="F207" i="24"/>
  <c r="F208" i="24"/>
  <c r="F204" i="24"/>
  <c r="F197" i="24"/>
  <c r="F198" i="24"/>
  <c r="F199" i="24"/>
  <c r="F200" i="24"/>
  <c r="F196" i="24"/>
  <c r="F192" i="24"/>
  <c r="F189" i="24"/>
  <c r="F190" i="24"/>
  <c r="F191" i="24"/>
  <c r="F188" i="24"/>
  <c r="F183" i="24"/>
  <c r="F184" i="24"/>
  <c r="F182" i="24"/>
  <c r="F176" i="24"/>
  <c r="F177" i="24" s="1"/>
  <c r="F178" i="24" s="1"/>
  <c r="F193" i="24"/>
  <c r="F185" i="24"/>
  <c r="F179" i="24"/>
  <c r="F173" i="24"/>
  <c r="F165" i="24"/>
  <c r="F157" i="24"/>
  <c r="F147" i="24"/>
  <c r="F131" i="24"/>
  <c r="F123" i="24"/>
  <c r="F115" i="24"/>
  <c r="F107" i="24"/>
  <c r="B50" i="15"/>
  <c r="B49" i="15"/>
  <c r="B48" i="15"/>
  <c r="B47" i="15"/>
  <c r="B46" i="15"/>
  <c r="B45" i="15"/>
  <c r="B44" i="15"/>
  <c r="B29" i="15"/>
  <c r="B28" i="15"/>
  <c r="B27" i="15"/>
  <c r="B37" i="14"/>
  <c r="B28" i="14"/>
  <c r="B27" i="14"/>
  <c r="F501" i="24"/>
  <c r="F502" i="24" s="1"/>
  <c r="F503" i="24" s="1"/>
  <c r="F498" i="24"/>
  <c r="F492" i="24"/>
  <c r="F493" i="24" s="1"/>
  <c r="F489" i="24"/>
  <c r="F484" i="24"/>
  <c r="F485" i="24" s="1"/>
  <c r="F486" i="24" s="1"/>
  <c r="F481" i="24"/>
  <c r="F476" i="24"/>
  <c r="F477" i="24" s="1"/>
  <c r="F473" i="24"/>
  <c r="F468" i="24"/>
  <c r="F469" i="24" s="1"/>
  <c r="F460" i="24"/>
  <c r="F452" i="24"/>
  <c r="F453" i="24" s="1"/>
  <c r="F436" i="24"/>
  <c r="F437" i="24" s="1"/>
  <c r="F428" i="24"/>
  <c r="F429" i="24" s="1"/>
  <c r="F430" i="24" s="1"/>
  <c r="F420" i="24"/>
  <c r="F421" i="24" s="1"/>
  <c r="F412" i="24"/>
  <c r="F404" i="24"/>
  <c r="F405" i="24" s="1"/>
  <c r="F396" i="24"/>
  <c r="F397" i="24" s="1"/>
  <c r="F391" i="24"/>
  <c r="F381" i="24"/>
  <c r="F367" i="24"/>
  <c r="F368" i="24" s="1"/>
  <c r="F359" i="24"/>
  <c r="F360" i="24" s="1"/>
  <c r="F351" i="24"/>
  <c r="F352" i="24" s="1"/>
  <c r="F343" i="24"/>
  <c r="F344" i="24" s="1"/>
  <c r="F345" i="24" s="1"/>
  <c r="F335" i="24"/>
  <c r="F336" i="24" s="1"/>
  <c r="F337" i="24" s="1"/>
  <c r="F326" i="24"/>
  <c r="F327" i="24" s="1"/>
  <c r="F328" i="24" s="1"/>
  <c r="F317" i="24"/>
  <c r="F318" i="24" s="1"/>
  <c r="F319" i="24" s="1"/>
  <c r="F309" i="24"/>
  <c r="F310" i="24" s="1"/>
  <c r="F300" i="24"/>
  <c r="F301" i="24" s="1"/>
  <c r="F283" i="24"/>
  <c r="F284" i="24" s="1"/>
  <c r="F285" i="24" s="1"/>
  <c r="F286" i="24" s="1"/>
  <c r="F287" i="24" s="1"/>
  <c r="F288" i="24" s="1"/>
  <c r="F289" i="24" s="1"/>
  <c r="F290" i="24" s="1"/>
  <c r="F291" i="24" s="1"/>
  <c r="F292" i="24" s="1"/>
  <c r="G281" i="24"/>
  <c r="F272" i="24"/>
  <c r="F273" i="24" s="1"/>
  <c r="F274" i="24" s="1"/>
  <c r="F275" i="24" s="1"/>
  <c r="F276" i="24" s="1"/>
  <c r="G270" i="24"/>
  <c r="F256" i="24"/>
  <c r="F257" i="24" s="1"/>
  <c r="F258" i="24" s="1"/>
  <c r="F259" i="24" s="1"/>
  <c r="F260" i="24" s="1"/>
  <c r="F261" i="24" s="1"/>
  <c r="F262" i="24" s="1"/>
  <c r="F263" i="24" s="1"/>
  <c r="F264" i="24" s="1"/>
  <c r="F265" i="24" s="1"/>
  <c r="G254" i="24"/>
  <c r="F245" i="24"/>
  <c r="F246" i="24" s="1"/>
  <c r="F247" i="24" s="1"/>
  <c r="F248" i="24" s="1"/>
  <c r="F244" i="24"/>
  <c r="F236" i="24"/>
  <c r="F237" i="24" s="1"/>
  <c r="F160" i="24"/>
  <c r="F161" i="24" s="1"/>
  <c r="F162" i="24" s="1"/>
  <c r="F163" i="24" s="1"/>
  <c r="F164" i="24" s="1"/>
  <c r="F150" i="24"/>
  <c r="F151" i="24" s="1"/>
  <c r="F152" i="24" s="1"/>
  <c r="F153" i="24" s="1"/>
  <c r="F154" i="24" s="1"/>
  <c r="F155" i="24" s="1"/>
  <c r="F156" i="24" s="1"/>
  <c r="E136" i="24"/>
  <c r="E135" i="24"/>
  <c r="F134" i="24"/>
  <c r="F135" i="24" s="1"/>
  <c r="F136" i="24" s="1"/>
  <c r="G132" i="24"/>
  <c r="G148" i="24" s="1"/>
  <c r="G158" i="24" s="1"/>
  <c r="G166" i="24" s="1"/>
  <c r="G174" i="24" s="1"/>
  <c r="G180" i="24" s="1"/>
  <c r="G186" i="24" s="1"/>
  <c r="G194" i="24" s="1"/>
  <c r="G202" i="24" s="1"/>
  <c r="G210" i="24" s="1"/>
  <c r="G218" i="24" s="1"/>
  <c r="G226" i="24" s="1"/>
  <c r="F126" i="24"/>
  <c r="F118" i="24"/>
  <c r="F119" i="24" s="1"/>
  <c r="F120" i="24" s="1"/>
  <c r="F121" i="24" s="1"/>
  <c r="F122" i="24" s="1"/>
  <c r="F110" i="24"/>
  <c r="F111" i="24" s="1"/>
  <c r="F112" i="24" s="1"/>
  <c r="F113" i="24" s="1"/>
  <c r="F114" i="24" s="1"/>
  <c r="B101" i="24"/>
  <c r="F99" i="24"/>
  <c r="F91" i="24"/>
  <c r="F86" i="24"/>
  <c r="F83" i="24"/>
  <c r="F75" i="24"/>
  <c r="F67" i="24"/>
  <c r="F59" i="24"/>
  <c r="F54" i="24"/>
  <c r="F55" i="24" s="1"/>
  <c r="F51" i="24"/>
  <c r="F46" i="24"/>
  <c r="F47" i="24" s="1"/>
  <c r="F43" i="24"/>
  <c r="F35" i="24"/>
  <c r="F30" i="24"/>
  <c r="F27" i="24"/>
  <c r="F21" i="24"/>
  <c r="F22" i="24" s="1"/>
  <c r="F23" i="24" s="1"/>
  <c r="F18" i="24"/>
  <c r="C16" i="24"/>
  <c r="F6" i="24"/>
  <c r="F7" i="24" s="1"/>
  <c r="F8" i="24" s="1"/>
  <c r="F9" i="24" s="1"/>
  <c r="F10" i="24" s="1"/>
  <c r="F11" i="24" s="1"/>
  <c r="F12" i="24" s="1"/>
  <c r="F13" i="24" s="1"/>
  <c r="F14" i="24" s="1"/>
  <c r="F15" i="24" s="1"/>
  <c r="F16" i="24" s="1"/>
  <c r="F2" i="24"/>
  <c r="C24" i="22"/>
  <c r="C23" i="22"/>
  <c r="C22" i="22"/>
  <c r="C18" i="22"/>
  <c r="C17" i="22"/>
  <c r="C13" i="22"/>
  <c r="C12" i="22"/>
  <c r="C11" i="22"/>
  <c r="C10" i="22"/>
  <c r="C9" i="22"/>
  <c r="C8" i="22"/>
  <c r="C7" i="22"/>
  <c r="D10" i="7" a="1"/>
  <c r="D8" i="7" a="1"/>
  <c r="F118" i="9"/>
  <c r="F119" i="9" s="1"/>
  <c r="F120" i="9" s="1"/>
  <c r="F121" i="9" s="1"/>
  <c r="F122" i="9" s="1"/>
  <c r="F15" i="10" s="1"/>
  <c r="F19" i="10" s="1"/>
  <c r="F176" i="9"/>
  <c r="F177" i="9" s="1"/>
  <c r="F178" i="9" s="1"/>
  <c r="F25" i="10" s="1"/>
  <c r="F169" i="9"/>
  <c r="F170" i="9" s="1"/>
  <c r="F171" i="9" s="1"/>
  <c r="F168" i="9"/>
  <c r="F161" i="9"/>
  <c r="F162" i="9" s="1"/>
  <c r="F163" i="9" s="1"/>
  <c r="F160" i="9"/>
  <c r="F151" i="9"/>
  <c r="F152" i="9" s="1"/>
  <c r="F153" i="9" s="1"/>
  <c r="F154" i="9" s="1"/>
  <c r="F155" i="9" s="1"/>
  <c r="F150" i="9"/>
  <c r="F14" i="10"/>
  <c r="F111" i="9"/>
  <c r="F112" i="9"/>
  <c r="F113" i="9"/>
  <c r="F114" i="9"/>
  <c r="F110" i="9"/>
  <c r="F115" i="9"/>
  <c r="F134" i="9"/>
  <c r="F173" i="9"/>
  <c r="F157" i="9"/>
  <c r="F147" i="9"/>
  <c r="F131" i="9"/>
  <c r="F123" i="9"/>
  <c r="F107" i="9"/>
  <c r="F99" i="9"/>
  <c r="F91" i="9"/>
  <c r="F83" i="9"/>
  <c r="F75" i="9"/>
  <c r="F67" i="9"/>
  <c r="F51" i="9"/>
  <c r="F43" i="9"/>
  <c r="C24" i="20"/>
  <c r="C23" i="20"/>
  <c r="C22" i="20"/>
  <c r="C18" i="20"/>
  <c r="C17" i="20"/>
  <c r="C13" i="20"/>
  <c r="C12" i="20"/>
  <c r="C11" i="20"/>
  <c r="C10" i="20"/>
  <c r="C9" i="20"/>
  <c r="C8" i="20"/>
  <c r="C7" i="20"/>
  <c r="F6" i="7"/>
  <c r="F35" i="9"/>
  <c r="C32" i="18"/>
  <c r="C31" i="18"/>
  <c r="C12" i="18"/>
  <c r="E12" i="18" s="1"/>
  <c r="C10" i="18"/>
  <c r="E10" i="18" s="1"/>
  <c r="F33" i="18"/>
  <c r="B33" i="18"/>
  <c r="F30" i="18"/>
  <c r="D30" i="18"/>
  <c r="C30" i="18"/>
  <c r="B30" i="18"/>
  <c r="F29" i="18"/>
  <c r="D29" i="18"/>
  <c r="C29" i="18"/>
  <c r="B29" i="18"/>
  <c r="F28" i="18"/>
  <c r="D28" i="18"/>
  <c r="C28" i="18"/>
  <c r="B28" i="18"/>
  <c r="F27" i="18"/>
  <c r="D27" i="18"/>
  <c r="C27" i="18"/>
  <c r="B27" i="18"/>
  <c r="F26" i="18"/>
  <c r="D26" i="18"/>
  <c r="C26" i="18"/>
  <c r="B26" i="18"/>
  <c r="F25" i="18"/>
  <c r="D25" i="18"/>
  <c r="C25" i="18"/>
  <c r="B25" i="18"/>
  <c r="F24" i="18"/>
  <c r="D24" i="18"/>
  <c r="C24" i="18"/>
  <c r="B24" i="18"/>
  <c r="F23" i="18"/>
  <c r="D23" i="18"/>
  <c r="C23" i="18"/>
  <c r="B23" i="18"/>
  <c r="D22" i="18"/>
  <c r="C22" i="18"/>
  <c r="B22" i="18"/>
  <c r="D21" i="18"/>
  <c r="C21" i="18"/>
  <c r="B21" i="18"/>
  <c r="C20" i="18"/>
  <c r="B20" i="18"/>
  <c r="D19" i="18"/>
  <c r="C19" i="18"/>
  <c r="B19" i="18"/>
  <c r="F18" i="18"/>
  <c r="D18" i="18"/>
  <c r="C18" i="18"/>
  <c r="B18" i="18"/>
  <c r="F17" i="18"/>
  <c r="D17" i="18"/>
  <c r="C17" i="18"/>
  <c r="B17" i="18"/>
  <c r="F16" i="18"/>
  <c r="D16" i="18"/>
  <c r="C16" i="18"/>
  <c r="C33" i="18" s="1"/>
  <c r="B16" i="18"/>
  <c r="B13" i="18"/>
  <c r="D11" i="18"/>
  <c r="C11" i="18"/>
  <c r="B11" i="18"/>
  <c r="D9" i="18"/>
  <c r="C9" i="18"/>
  <c r="B9" i="18"/>
  <c r="D8" i="18"/>
  <c r="C8" i="18"/>
  <c r="B8" i="18"/>
  <c r="F7" i="18"/>
  <c r="D7" i="18"/>
  <c r="C7" i="18"/>
  <c r="B7" i="18"/>
  <c r="F6" i="18"/>
  <c r="D6" i="18"/>
  <c r="C6" i="18"/>
  <c r="C13" i="18" s="1"/>
  <c r="B6" i="18"/>
  <c r="E7" i="18"/>
  <c r="E6" i="18"/>
  <c r="E41" i="16"/>
  <c r="D41" i="16"/>
  <c r="H40" i="16"/>
  <c r="H39" i="16"/>
  <c r="H38" i="16"/>
  <c r="H37" i="16"/>
  <c r="H36" i="16"/>
  <c r="H35" i="16"/>
  <c r="H34" i="16"/>
  <c r="H33" i="16"/>
  <c r="H32" i="16"/>
  <c r="H31" i="16"/>
  <c r="H26" i="16"/>
  <c r="H25" i="16"/>
  <c r="F20" i="16"/>
  <c r="E20" i="16"/>
  <c r="D20" i="16"/>
  <c r="F8" i="18"/>
  <c r="H15" i="16"/>
  <c r="H14" i="16"/>
  <c r="B32" i="7"/>
  <c r="F20" i="7"/>
  <c r="F21" i="7"/>
  <c r="F22" i="7"/>
  <c r="F23" i="7"/>
  <c r="F24" i="7"/>
  <c r="F25" i="7"/>
  <c r="F26" i="7"/>
  <c r="F27" i="7"/>
  <c r="F28" i="7"/>
  <c r="F29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B14" i="7"/>
  <c r="G14" i="7" s="1"/>
  <c r="B15" i="7"/>
  <c r="G15" i="7" s="1"/>
  <c r="B16" i="7"/>
  <c r="G16" i="7" s="1"/>
  <c r="B17" i="7"/>
  <c r="G17" i="7" s="1"/>
  <c r="B18" i="7"/>
  <c r="G18" i="7" s="1"/>
  <c r="B19" i="7"/>
  <c r="G19" i="7" s="1"/>
  <c r="B20" i="7"/>
  <c r="G20" i="7" s="1"/>
  <c r="D20" i="7" s="1" a="1"/>
  <c r="B21" i="7"/>
  <c r="G21" i="7" s="1"/>
  <c r="D21" i="7" s="1" a="1"/>
  <c r="B22" i="7"/>
  <c r="G22" i="7" s="1"/>
  <c r="D22" i="7" s="1" a="1"/>
  <c r="B23" i="7"/>
  <c r="G23" i="7" s="1"/>
  <c r="D23" i="7" s="1" a="1"/>
  <c r="B24" i="7"/>
  <c r="G24" i="7" s="1"/>
  <c r="D24" i="7" s="1" a="1"/>
  <c r="B25" i="7"/>
  <c r="G25" i="7" s="1"/>
  <c r="D25" i="7" s="1" a="1"/>
  <c r="B26" i="7"/>
  <c r="G26" i="7" s="1"/>
  <c r="D26" i="7" s="1" a="1"/>
  <c r="B27" i="7"/>
  <c r="G27" i="7" s="1"/>
  <c r="D27" i="7" s="1" a="1"/>
  <c r="B28" i="7"/>
  <c r="G28" i="7" s="1"/>
  <c r="D28" i="7" s="1" a="1"/>
  <c r="B29" i="7"/>
  <c r="G29" i="7" s="1"/>
  <c r="D29" i="7" s="1" a="1"/>
  <c r="B11" i="7"/>
  <c r="C6" i="7"/>
  <c r="C7" i="7"/>
  <c r="C8" i="7"/>
  <c r="C9" i="7"/>
  <c r="C10" i="7"/>
  <c r="B6" i="7"/>
  <c r="B7" i="7"/>
  <c r="B8" i="7"/>
  <c r="B9" i="7"/>
  <c r="B10" i="7"/>
  <c r="F473" i="9"/>
  <c r="F481" i="9"/>
  <c r="F489" i="9"/>
  <c r="F498" i="9"/>
  <c r="F59" i="9"/>
  <c r="F27" i="9"/>
  <c r="F18" i="9"/>
  <c r="F2" i="9"/>
  <c r="E39" i="10"/>
  <c r="C32" i="7" s="1"/>
  <c r="D39" i="10"/>
  <c r="H38" i="10"/>
  <c r="H37" i="10"/>
  <c r="H36" i="10"/>
  <c r="H35" i="10"/>
  <c r="H34" i="10"/>
  <c r="H33" i="10"/>
  <c r="H32" i="10"/>
  <c r="H31" i="10"/>
  <c r="H30" i="10"/>
  <c r="H29" i="10"/>
  <c r="G28" i="10"/>
  <c r="G27" i="10"/>
  <c r="G26" i="10"/>
  <c r="G25" i="10"/>
  <c r="G24" i="10"/>
  <c r="G23" i="10"/>
  <c r="E19" i="10"/>
  <c r="C11" i="7" s="1"/>
  <c r="D19" i="10"/>
  <c r="G18" i="10"/>
  <c r="G17" i="10"/>
  <c r="F9" i="7" s="1"/>
  <c r="G16" i="10"/>
  <c r="G15" i="10"/>
  <c r="F501" i="9"/>
  <c r="F502" i="9" s="1"/>
  <c r="F503" i="9" s="1"/>
  <c r="F492" i="9"/>
  <c r="F493" i="9" s="1"/>
  <c r="F484" i="9"/>
  <c r="F485" i="9" s="1"/>
  <c r="F486" i="9" s="1"/>
  <c r="F476" i="9"/>
  <c r="F477" i="9" s="1"/>
  <c r="F468" i="9"/>
  <c r="F469" i="9" s="1"/>
  <c r="F460" i="9"/>
  <c r="F452" i="9"/>
  <c r="F453" i="9" s="1"/>
  <c r="F436" i="9"/>
  <c r="F437" i="9" s="1"/>
  <c r="F428" i="9"/>
  <c r="F429" i="9" s="1"/>
  <c r="F430" i="9" s="1"/>
  <c r="F420" i="9"/>
  <c r="F421" i="9" s="1"/>
  <c r="F412" i="9"/>
  <c r="F404" i="9"/>
  <c r="F405" i="9" s="1"/>
  <c r="F396" i="9"/>
  <c r="F397" i="9" s="1"/>
  <c r="F391" i="9"/>
  <c r="F381" i="9"/>
  <c r="F367" i="9"/>
  <c r="F368" i="9" s="1"/>
  <c r="F359" i="9"/>
  <c r="F360" i="9" s="1"/>
  <c r="F351" i="9"/>
  <c r="F352" i="9" s="1"/>
  <c r="F343" i="9"/>
  <c r="F344" i="9" s="1"/>
  <c r="F345" i="9" s="1"/>
  <c r="F335" i="9"/>
  <c r="F336" i="9" s="1"/>
  <c r="F337" i="9" s="1"/>
  <c r="F326" i="9"/>
  <c r="F327" i="9" s="1"/>
  <c r="F328" i="9" s="1"/>
  <c r="F317" i="9"/>
  <c r="F318" i="9" s="1"/>
  <c r="F319" i="9" s="1"/>
  <c r="F309" i="9"/>
  <c r="F310" i="9" s="1"/>
  <c r="F300" i="9"/>
  <c r="F301" i="9" s="1"/>
  <c r="F283" i="9"/>
  <c r="F284" i="9" s="1"/>
  <c r="F285" i="9" s="1"/>
  <c r="F286" i="9" s="1"/>
  <c r="F287" i="9" s="1"/>
  <c r="F288" i="9" s="1"/>
  <c r="F289" i="9" s="1"/>
  <c r="F290" i="9" s="1"/>
  <c r="F291" i="9" s="1"/>
  <c r="F292" i="9" s="1"/>
  <c r="G281" i="9"/>
  <c r="F272" i="9"/>
  <c r="F273" i="9" s="1"/>
  <c r="F274" i="9" s="1"/>
  <c r="F275" i="9" s="1"/>
  <c r="F276" i="9" s="1"/>
  <c r="G270" i="9"/>
  <c r="F256" i="9"/>
  <c r="F257" i="9" s="1"/>
  <c r="F258" i="9" s="1"/>
  <c r="F259" i="9" s="1"/>
  <c r="F260" i="9" s="1"/>
  <c r="F261" i="9" s="1"/>
  <c r="F262" i="9" s="1"/>
  <c r="F263" i="9" s="1"/>
  <c r="F264" i="9" s="1"/>
  <c r="F265" i="9" s="1"/>
  <c r="G254" i="9"/>
  <c r="F244" i="9"/>
  <c r="F245" i="9" s="1"/>
  <c r="F246" i="9" s="1"/>
  <c r="F247" i="9" s="1"/>
  <c r="F248" i="9" s="1"/>
  <c r="F236" i="9"/>
  <c r="F237" i="9" s="1"/>
  <c r="F228" i="9"/>
  <c r="F229" i="9" s="1"/>
  <c r="F220" i="9"/>
  <c r="F221" i="9" s="1"/>
  <c r="F212" i="9"/>
  <c r="F213" i="9" s="1"/>
  <c r="F204" i="9"/>
  <c r="F205" i="9" s="1"/>
  <c r="F206" i="9" s="1"/>
  <c r="F196" i="9"/>
  <c r="F197" i="9" s="1"/>
  <c r="F198" i="9" s="1"/>
  <c r="F182" i="9"/>
  <c r="F183" i="9" s="1"/>
  <c r="E136" i="9"/>
  <c r="E135" i="9"/>
  <c r="G132" i="9"/>
  <c r="G148" i="9" s="1"/>
  <c r="G158" i="9" s="1"/>
  <c r="G166" i="9" s="1"/>
  <c r="G174" i="9" s="1"/>
  <c r="G180" i="9" s="1"/>
  <c r="G186" i="9" s="1"/>
  <c r="G194" i="9" s="1"/>
  <c r="G202" i="9" s="1"/>
  <c r="G210" i="9" s="1"/>
  <c r="G218" i="9" s="1"/>
  <c r="G226" i="9" s="1"/>
  <c r="F126" i="9"/>
  <c r="B101" i="9"/>
  <c r="F86" i="9"/>
  <c r="F46" i="9"/>
  <c r="F21" i="9"/>
  <c r="F22" i="9" s="1"/>
  <c r="C16" i="9"/>
  <c r="F5" i="9"/>
  <c r="F6" i="9" s="1"/>
  <c r="F7" i="9" s="1"/>
  <c r="F8" i="9" s="1"/>
  <c r="F9" i="9" s="1"/>
  <c r="F10" i="9" s="1"/>
  <c r="F11" i="9" s="1"/>
  <c r="F12" i="9" s="1"/>
  <c r="F13" i="9" s="1"/>
  <c r="F14" i="9" s="1"/>
  <c r="F15" i="9" s="1"/>
  <c r="F16" i="9" s="1"/>
  <c r="F41" i="16" l="1"/>
  <c r="D20" i="18"/>
  <c r="H30" i="16"/>
  <c r="F22" i="18"/>
  <c r="H29" i="16"/>
  <c r="F21" i="18"/>
  <c r="H28" i="16"/>
  <c r="F20" i="18"/>
  <c r="H27" i="16"/>
  <c r="F19" i="18"/>
  <c r="H19" i="16"/>
  <c r="F11" i="18"/>
  <c r="F13" i="18"/>
  <c r="F36" i="18" s="1"/>
  <c r="H18" i="16"/>
  <c r="F10" i="18"/>
  <c r="H17" i="16"/>
  <c r="F9" i="18"/>
  <c r="E11" i="18"/>
  <c r="E9" i="18"/>
  <c r="E8" i="18"/>
  <c r="D13" i="18"/>
  <c r="C35" i="7"/>
  <c r="C36" i="18"/>
  <c r="D6" i="7" a="1"/>
  <c r="G234" i="24"/>
  <c r="G242" i="24"/>
  <c r="F39" i="10"/>
  <c r="D23" i="20" a="1"/>
  <c r="D22" i="20" a="1"/>
  <c r="D18" i="20" a="1"/>
  <c r="D17" i="20" a="1"/>
  <c r="D13" i="20" a="1"/>
  <c r="D12" i="20" a="1"/>
  <c r="D11" i="20" a="1"/>
  <c r="D10" i="20" a="1"/>
  <c r="D9" i="20" a="1"/>
  <c r="D8" i="20" a="1"/>
  <c r="D7" i="20" a="1"/>
  <c r="E24" i="18"/>
  <c r="E21" i="18"/>
  <c r="E18" i="18"/>
  <c r="E17" i="18"/>
  <c r="E30" i="18"/>
  <c r="E29" i="18"/>
  <c r="E28" i="18"/>
  <c r="E27" i="18"/>
  <c r="E26" i="18"/>
  <c r="E25" i="18"/>
  <c r="E23" i="18"/>
  <c r="E22" i="18"/>
  <c r="E16" i="18"/>
  <c r="E19" i="18"/>
  <c r="F19" i="7"/>
  <c r="H28" i="10"/>
  <c r="H27" i="10"/>
  <c r="F18" i="7"/>
  <c r="H26" i="10"/>
  <c r="F17" i="7"/>
  <c r="H25" i="10"/>
  <c r="F16" i="7"/>
  <c r="H24" i="10"/>
  <c r="F15" i="7"/>
  <c r="F14" i="7"/>
  <c r="G39" i="10"/>
  <c r="H18" i="10"/>
  <c r="F10" i="7"/>
  <c r="H17" i="10"/>
  <c r="F8" i="7"/>
  <c r="H16" i="10"/>
  <c r="F7" i="7"/>
  <c r="H24" i="16"/>
  <c r="G41" i="16"/>
  <c r="C6" i="16" s="1"/>
  <c r="G20" i="16"/>
  <c r="C5" i="16" s="1"/>
  <c r="H16" i="16"/>
  <c r="H20" i="16" s="1"/>
  <c r="H23" i="10"/>
  <c r="H15" i="10"/>
  <c r="H19" i="10" s="1"/>
  <c r="F135" i="9"/>
  <c r="F136" i="9" s="1"/>
  <c r="F137" i="9" s="1"/>
  <c r="G234" i="9"/>
  <c r="G242" i="9"/>
  <c r="D33" i="18" l="1"/>
  <c r="E33" i="18" s="1"/>
  <c r="E20" i="18"/>
  <c r="H41" i="16"/>
  <c r="C10" i="16"/>
  <c r="D36" i="18"/>
  <c r="E13" i="18"/>
  <c r="F138" i="9"/>
  <c r="E36" i="18"/>
  <c r="D24" i="22"/>
  <c r="H39" i="10"/>
  <c r="C8" i="16"/>
  <c r="F32" i="7"/>
  <c r="F35" i="7" s="1"/>
  <c r="C6" i="10"/>
  <c r="C5" i="10"/>
  <c r="F139" i="9" l="1"/>
  <c r="C8" i="10"/>
  <c r="C10" i="10"/>
  <c r="F140" i="9" l="1"/>
  <c r="F141" i="9" l="1"/>
  <c r="F142" i="9" l="1"/>
  <c r="F143" i="9" s="1"/>
  <c r="F144" i="9" l="1"/>
  <c r="F145" i="9" l="1"/>
  <c r="D9" i="7" l="1" a="1"/>
  <c r="F146" i="9"/>
  <c r="D16" i="7" l="1" a="1"/>
  <c r="F13" i="22"/>
  <c r="D14" i="7" a="1"/>
  <c r="F7" i="20"/>
  <c r="F22" i="20"/>
  <c r="D17" i="7" a="1"/>
  <c r="D7" i="7" a="1"/>
  <c r="F12" i="22"/>
  <c r="F9" i="22"/>
  <c r="F9" i="20"/>
  <c r="F10" i="22"/>
  <c r="D19" i="7" a="1"/>
  <c r="F22" i="22"/>
  <c r="F17" i="20"/>
  <c r="F8" i="20"/>
  <c r="F7" i="22"/>
  <c r="F12" i="20"/>
  <c r="F17" i="22"/>
  <c r="F18" i="20"/>
  <c r="F13" i="20"/>
  <c r="F8" i="22"/>
  <c r="F11" i="20"/>
  <c r="F23" i="22"/>
  <c r="D15" i="7" a="1"/>
  <c r="F11" i="22"/>
  <c r="F23" i="20"/>
  <c r="F10" i="20"/>
  <c r="D18" i="7" a="1"/>
  <c r="F18" i="22"/>
  <c r="B32" i="20" l="1"/>
  <c r="B32" i="22"/>
  <c r="D23" i="22" l="1"/>
  <c r="D22" i="22"/>
  <c r="D25" i="22" s="1"/>
  <c r="D18" i="22"/>
  <c r="D17" i="22"/>
  <c r="D19" i="22" s="1"/>
  <c r="D13" i="22"/>
  <c r="D12" i="22"/>
  <c r="D11" i="22"/>
  <c r="D10" i="22"/>
  <c r="D9" i="22"/>
  <c r="D8" i="22"/>
  <c r="D7" i="22"/>
  <c r="D23" i="20"/>
  <c r="D22" i="20"/>
  <c r="D18" i="20"/>
  <c r="D17" i="20"/>
  <c r="D19" i="20" s="1"/>
  <c r="D13" i="20"/>
  <c r="D12" i="20"/>
  <c r="D11" i="20"/>
  <c r="D10" i="20"/>
  <c r="D9" i="20"/>
  <c r="D8" i="20"/>
  <c r="D7" i="20"/>
  <c r="D29" i="7"/>
  <c r="E29" i="7" s="1"/>
  <c r="D28" i="7"/>
  <c r="E28" i="7" s="1"/>
  <c r="D27" i="7"/>
  <c r="E27" i="7" s="1"/>
  <c r="D26" i="7"/>
  <c r="E26" i="7" s="1"/>
  <c r="D25" i="7"/>
  <c r="E25" i="7" s="1"/>
  <c r="D24" i="7"/>
  <c r="E24" i="7" s="1"/>
  <c r="D23" i="7"/>
  <c r="E23" i="7" s="1"/>
  <c r="D22" i="7"/>
  <c r="E22" i="7" s="1"/>
  <c r="D21" i="7"/>
  <c r="E21" i="7" s="1"/>
  <c r="D20" i="7"/>
  <c r="E20" i="7" s="1"/>
  <c r="D19" i="7"/>
  <c r="E19" i="7" s="1"/>
  <c r="D18" i="7"/>
  <c r="E18" i="7" s="1"/>
  <c r="D17" i="7"/>
  <c r="E17" i="7" s="1"/>
  <c r="D16" i="7"/>
  <c r="E16" i="7" s="1"/>
  <c r="D15" i="7"/>
  <c r="E15" i="7" s="1"/>
  <c r="D14" i="7"/>
  <c r="D10" i="7"/>
  <c r="E10" i="7" s="1"/>
  <c r="D9" i="7"/>
  <c r="E9" i="7" s="1"/>
  <c r="D8" i="7"/>
  <c r="E8" i="7" s="1"/>
  <c r="D7" i="7"/>
  <c r="E7" i="7" s="1"/>
  <c r="D6" i="7"/>
  <c r="D14" i="22" l="1"/>
  <c r="D14" i="20"/>
  <c r="E14" i="7"/>
  <c r="D32" i="7"/>
  <c r="E32" i="7" s="1"/>
  <c r="D27" i="22"/>
  <c r="E6" i="7"/>
  <c r="D11" i="7"/>
  <c r="E11" i="7" l="1"/>
  <c r="D35" i="7"/>
  <c r="D30" i="22"/>
  <c r="F30" i="22" s="1"/>
  <c r="D24" i="20" l="1"/>
  <c r="D25" i="20" s="1"/>
  <c r="D27" i="20" s="1"/>
  <c r="D30" i="20" s="1"/>
  <c r="F30" i="20" s="1"/>
  <c r="E35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Marie-Hélène Hofbeck</author>
    <author>tc={C7BA19A1-21CB-47B4-B4FF-430A87A67050}</author>
  </authors>
  <commentList>
    <comment ref="A3" authorId="0" shapeId="0" xr:uid="{CF403D49-AB3B-46C2-AA29-209924FF5A8C}">
      <text>
        <r>
          <rPr>
            <sz val="9"/>
            <color rgb="FF000000"/>
            <rFont val="Tahoma"/>
            <family val="2"/>
          </rPr>
          <t>Pour chaque montant comptabilisé inscrivez la date de la transaction indiquée au journal général ou la date des journaux utilisés.</t>
        </r>
      </text>
    </comment>
    <comment ref="C3" authorId="0" shapeId="0" xr:uid="{189D5C9B-4196-4BC0-90E1-47F114EEE948}">
      <text>
        <r>
          <rPr>
            <sz val="9"/>
            <color rgb="FF000000"/>
            <rFont val="Tahoma"/>
            <family val="2"/>
          </rPr>
          <t xml:space="preserve">Si vous utilisez des journaux comme Journal général, journal des ventes, journal d'achats, journal de décaissements, précisez de quel journal provient le montant reporté : JG (général), JV (ventes), JE (encaissements), JA (achats) ou JD (décaissements). </t>
        </r>
      </text>
    </comment>
    <comment ref="F3" authorId="1" shapeId="0" xr:uid="{C7BA19A1-21CB-47B4-B4FF-430A87A67050}">
      <text>
        <t>[Commentaire lié à un fil de discussion]
Votre version d’Excel vous permet de lire ce commentaire lié à un fil de discussion. Toutefois, les modifications qui y sont apportées seront supprimées si le fichier est ouvert dans une version plus récente d’Excel. En savoir plus : https://go.microsoft.com/fwlink/?linkid=870924
Commentaire :
    Indiquer le solde à la fin de votre année financière (30 juin 2025).</t>
      </text>
    </comment>
    <comment ref="G3" authorId="0" shapeId="0" xr:uid="{44C6327A-7704-4086-8873-D1F5D908174F}">
      <text>
        <r>
          <rPr>
            <sz val="9"/>
            <color rgb="FF000000"/>
            <rFont val="Tahoma"/>
            <family val="2"/>
          </rPr>
          <t xml:space="preserve">Àprès chaque écriture indiquez si le solde du compte est au débit (D) ou au crédit (C).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Marie-Hélène Hofbeck</author>
    <author>tc={889B6C1A-EC0B-42A4-B02A-8677A8A5333F}</author>
  </authors>
  <commentList>
    <comment ref="A3" authorId="0" shapeId="0" xr:uid="{ECE68F5E-CF26-4027-AE19-2679158CDC38}">
      <text>
        <r>
          <rPr>
            <sz val="9"/>
            <color rgb="FF000000"/>
            <rFont val="Tahoma"/>
            <family val="2"/>
          </rPr>
          <t>Pour chaque montant comptabilisé inscrivez la date de la transaction indiquée au journal général ou la date des journaux utilisés.</t>
        </r>
      </text>
    </comment>
    <comment ref="C3" authorId="0" shapeId="0" xr:uid="{B5FE150F-224B-4736-B9B0-7D05F0B799D1}">
      <text>
        <r>
          <rPr>
            <sz val="9"/>
            <color rgb="FF000000"/>
            <rFont val="Tahoma"/>
            <family val="2"/>
          </rPr>
          <t xml:space="preserve">Si vous utilisez des journaux comme Journal général, journal des ventes, journal d'achats, journal de décaissements, précisez de quel journal provient le montant reporté : JG (général), JV (ventes), JE (encaissements), JA (achats) ou JD (décaissements). </t>
        </r>
      </text>
    </comment>
    <comment ref="F3" authorId="1" shapeId="0" xr:uid="{889B6C1A-EC0B-42A4-B02A-8677A8A5333F}">
      <text>
        <t>[Commentaire lié à un fil de discussion]
Votre version d’Excel vous permet de lire ce commentaire lié à un fil de discussion. Toutefois, les modifications qui y sont apportées seront supprimées si le fichier est ouvert dans une version plus récente d’Excel. En savoir plus : https://go.microsoft.com/fwlink/?linkid=870924
Commentaire :
    Indiquer le solde à la fin de votre année financière (30 juin 2025).</t>
      </text>
    </comment>
    <comment ref="G3" authorId="0" shapeId="0" xr:uid="{87D311C0-A427-46DF-86A1-D165F2410073}">
      <text>
        <r>
          <rPr>
            <sz val="9"/>
            <color rgb="FF000000"/>
            <rFont val="Tahoma"/>
            <family val="2"/>
          </rPr>
          <t xml:space="preserve">Àprès chaque écriture indiquez si le solde du compte est au débit (D) ou au crédit (C). 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<sst xmlns="http://schemas.openxmlformats.org/spreadsheetml/2006/main" count="1753" uniqueCount="277">
  <si>
    <t>Date</t>
  </si>
  <si>
    <t>Débit</t>
  </si>
  <si>
    <t>Crédit</t>
  </si>
  <si>
    <t>Écart</t>
  </si>
  <si>
    <t>Cercle Dieppe-Centre</t>
  </si>
  <si>
    <t>DÉPENSES</t>
  </si>
  <si>
    <t>Bureau de direction</t>
  </si>
  <si>
    <t>Honoraires professionnels</t>
  </si>
  <si>
    <t>Dépenses générales de bureau</t>
  </si>
  <si>
    <t>Relations publiques</t>
  </si>
  <si>
    <t>AGA</t>
  </si>
  <si>
    <t>Divers</t>
  </si>
  <si>
    <t>REVENU NET</t>
  </si>
  <si>
    <t>Nom :</t>
  </si>
  <si>
    <t>Libellé</t>
  </si>
  <si>
    <t>Réf.</t>
  </si>
  <si>
    <t>Solde</t>
  </si>
  <si>
    <t>D/C</t>
  </si>
  <si>
    <t>solde</t>
  </si>
  <si>
    <t>JG</t>
  </si>
  <si>
    <t>JE</t>
  </si>
  <si>
    <t>JD</t>
  </si>
  <si>
    <t>Banque</t>
  </si>
  <si>
    <t>Cercle</t>
  </si>
  <si>
    <t xml:space="preserve">BUDGET </t>
  </si>
  <si>
    <t>2027-2028 (1er juillet 2027 au 30 juin 2028)</t>
  </si>
  <si>
    <t>SOMMAIRE</t>
  </si>
  <si>
    <t xml:space="preserve">Total des revenus </t>
  </si>
  <si>
    <t xml:space="preserve">Total des dépenses </t>
  </si>
  <si>
    <t>Surplus (déficit)</t>
  </si>
  <si>
    <t>Pourcentage du revenu dépensé</t>
  </si>
  <si>
    <t>REVENUS</t>
  </si>
  <si>
    <t>Description</t>
  </si>
  <si>
    <t>Budget réel au 
30 juin 2025</t>
  </si>
  <si>
    <t>Budget 2026-2027</t>
  </si>
  <si>
    <t>Réel à ce jour</t>
  </si>
  <si>
    <t>Prévision budget 
2027-2028</t>
  </si>
  <si>
    <t>Ristourne de fonctionnement</t>
  </si>
  <si>
    <t>Revenu provenant de l'AEFNB pour l’administration des cercles
Payer en trois versements : 50 % du revenu sera versé d'ici la mi-décembre, 25 % du revenu sera versé à la mi-mars et le versement final de 25 % sera effectué lors de la réception du rapport annuel du cercle.</t>
  </si>
  <si>
    <t>Ristourne d'assurance emploi et perfectionnement professionnel</t>
  </si>
  <si>
    <t>Revenu provenant du MÉDPE versé à l'AEFNB pour l’assurance-emploi pour le perfectionnement professionnel des membres.
La formule varie selon si c'est une année avec un congrès ou non.</t>
  </si>
  <si>
    <t>Cotisation locale</t>
  </si>
  <si>
    <t>Revenu pour la cotisation locale des membres du Cercle</t>
  </si>
  <si>
    <t>Intérêts</t>
  </si>
  <si>
    <t>Revenu d'intérêts sur les investissements</t>
  </si>
  <si>
    <t>Revenu non prévu</t>
  </si>
  <si>
    <t>Subvention</t>
  </si>
  <si>
    <t>Revenu provenant de subventions</t>
  </si>
  <si>
    <t>Total</t>
  </si>
  <si>
    <t>Activités sociales et banquet</t>
  </si>
  <si>
    <t>Frais liés aux activités sociales et au banquet (repas, pause, déplacement, fleurs, etc)</t>
  </si>
  <si>
    <t>Bourse d'études</t>
  </si>
  <si>
    <t>Conférences perfectionnement professionnel</t>
  </si>
  <si>
    <t>Frais liés aux conférences (Argent PP)</t>
  </si>
  <si>
    <t>Frais bancaire</t>
  </si>
  <si>
    <t>Frais d'intérêt sur nos comptes bancaires</t>
  </si>
  <si>
    <t>Achat de fournitures de bureau pour le fonctionnement du cercle</t>
  </si>
  <si>
    <t>Frais de déplacement (CA)</t>
  </si>
  <si>
    <t>Frais de déplacement (km, repas, hébergement) liés au fonctionnement</t>
  </si>
  <si>
    <t>Frais d'honoraires professionnels (BD)</t>
  </si>
  <si>
    <t>Explications/Description</t>
  </si>
  <si>
    <t>Année financière</t>
  </si>
  <si>
    <t>Cercle Restigouche-Ouest</t>
  </si>
  <si>
    <t>2025-2026 (1er juillet 2025 au 30 juin 2026)</t>
  </si>
  <si>
    <t>Cercle Grand Caraquet</t>
  </si>
  <si>
    <t>2026-2027 (1er juillet 2026 au 30 juin 2027)</t>
  </si>
  <si>
    <t>Subventions perfectionnement professionnel</t>
  </si>
  <si>
    <t>Cercle Nordet</t>
  </si>
  <si>
    <t>Cercle Littoral acadien</t>
  </si>
  <si>
    <t>Cercle Kent-Sud</t>
  </si>
  <si>
    <t>Cercle Petitcodiac</t>
  </si>
  <si>
    <t>Cercle Resurgo</t>
  </si>
  <si>
    <t>Reconnaissances des personnes retraitées</t>
  </si>
  <si>
    <t>Cercle Franco-Moncton</t>
  </si>
  <si>
    <t>Poste</t>
  </si>
  <si>
    <t>Cercle Grand-Shediac</t>
  </si>
  <si>
    <t>Frais liés aux pauses (Argent PP)</t>
  </si>
  <si>
    <t>Frais de suppléance</t>
  </si>
  <si>
    <t>Association provinciale Franco +</t>
  </si>
  <si>
    <t>Frais liés aux pauses lors de réunion du cercle</t>
  </si>
  <si>
    <t>Cercle Vallée des chutes</t>
  </si>
  <si>
    <t>Frais liés à l'octroi de subventions perfectionnement professionnel (PP)</t>
  </si>
  <si>
    <t>Frais de réunion</t>
  </si>
  <si>
    <t>Cercle éducatif Nord-Ouest</t>
  </si>
  <si>
    <t>Cercle Madawaska-des-Lacs</t>
  </si>
  <si>
    <t>Cercle Restigouche</t>
  </si>
  <si>
    <t>Cercle Côte Est</t>
  </si>
  <si>
    <t>Frais de déplacement (km, repas, hébergement) liés au perfectionnement professionnel)</t>
  </si>
  <si>
    <t>Cercle Acadie-Chaleur</t>
  </si>
  <si>
    <t>Cercle Franco-capitale</t>
  </si>
  <si>
    <t>Frais pour les relations pbuliques lié au bon fonctionnement du cercle (papeterie avec logo)</t>
  </si>
  <si>
    <t>Cercle Acadie Sud-Ouest</t>
  </si>
  <si>
    <t>Frais liés à la céblébration et reconnaissance des personnes retraitées (déplacement, repas, fleurs, etc.)</t>
  </si>
  <si>
    <t>Frais liés à la poste</t>
  </si>
  <si>
    <t>Frais liés à la suppléance (Argent du PP)</t>
  </si>
  <si>
    <t>Frais non prévus</t>
  </si>
  <si>
    <t>Frais liés aux dépenses de l'AGA du cercle</t>
  </si>
  <si>
    <t>Frais liés à l'organisation des journées de perfectionnement professionnel</t>
  </si>
  <si>
    <t>Frais liés à la formation pour les membres du BD</t>
  </si>
  <si>
    <t>Journées de perfectionnement professionnel</t>
  </si>
  <si>
    <t>Formation membres du BD</t>
  </si>
  <si>
    <t>Plan comptable</t>
  </si>
  <si>
    <t>Revenus</t>
  </si>
  <si>
    <t>Dépenses</t>
  </si>
  <si>
    <t>Autres comptes</t>
  </si>
  <si>
    <t>Compte épargne à court terme</t>
  </si>
  <si>
    <t>Compte épargne à long terme</t>
  </si>
  <si>
    <t>Dépôt à terme</t>
  </si>
  <si>
    <t>AEFNB</t>
  </si>
  <si>
    <t>N°</t>
  </si>
  <si>
    <t>Plan comptable - Exercice courant (2027)</t>
  </si>
  <si>
    <t>PRODUIT</t>
  </si>
  <si>
    <t>4000</t>
  </si>
  <si>
    <t>Autre produit</t>
  </si>
  <si>
    <t>4599</t>
  </si>
  <si>
    <t>Total - Autre produit</t>
  </si>
  <si>
    <t>CHARGE</t>
  </si>
  <si>
    <t>5000</t>
  </si>
  <si>
    <t>5010</t>
  </si>
  <si>
    <t>5020</t>
  </si>
  <si>
    <t>5030</t>
  </si>
  <si>
    <t>5041</t>
  </si>
  <si>
    <t>5042</t>
  </si>
  <si>
    <t>5043</t>
  </si>
  <si>
    <t>5044</t>
  </si>
  <si>
    <t>5045</t>
  </si>
  <si>
    <t>5046</t>
  </si>
  <si>
    <t>5050</t>
  </si>
  <si>
    <t>5060</t>
  </si>
  <si>
    <t>5070</t>
  </si>
  <si>
    <t>5080</t>
  </si>
  <si>
    <t>5085</t>
  </si>
  <si>
    <t>5110</t>
  </si>
  <si>
    <t>5200</t>
  </si>
  <si>
    <t>5205</t>
  </si>
  <si>
    <t>5299</t>
  </si>
  <si>
    <t>5300</t>
  </si>
  <si>
    <t>5399</t>
  </si>
  <si>
    <t>5400</t>
  </si>
  <si>
    <t>5440</t>
  </si>
  <si>
    <t>5444</t>
  </si>
  <si>
    <t>5445</t>
  </si>
  <si>
    <t>5450</t>
  </si>
  <si>
    <t>5460</t>
  </si>
  <si>
    <t>5499</t>
  </si>
  <si>
    <t>5500</t>
  </si>
  <si>
    <t>5511</t>
  </si>
  <si>
    <t>5515</t>
  </si>
  <si>
    <t>5520</t>
  </si>
  <si>
    <t>5529</t>
  </si>
  <si>
    <t>5550</t>
  </si>
  <si>
    <t>5560</t>
  </si>
  <si>
    <t>5581</t>
  </si>
  <si>
    <t>5585</t>
  </si>
  <si>
    <t>5589</t>
  </si>
  <si>
    <t>5599</t>
  </si>
  <si>
    <t>5600</t>
  </si>
  <si>
    <t>5613</t>
  </si>
  <si>
    <t>5614</t>
  </si>
  <si>
    <t>5625</t>
  </si>
  <si>
    <t>5626</t>
  </si>
  <si>
    <t>5799</t>
  </si>
  <si>
    <t>5800</t>
  </si>
  <si>
    <t>5828</t>
  </si>
  <si>
    <t>5829</t>
  </si>
  <si>
    <t>5835</t>
  </si>
  <si>
    <t>5845</t>
  </si>
  <si>
    <t>5865</t>
  </si>
  <si>
    <t>5900</t>
  </si>
  <si>
    <t>5915</t>
  </si>
  <si>
    <t>5955</t>
  </si>
  <si>
    <t>5975</t>
  </si>
  <si>
    <t>5989</t>
  </si>
  <si>
    <t>ACHATS</t>
  </si>
  <si>
    <t>5999</t>
  </si>
  <si>
    <t>TOTAL ACHATS</t>
  </si>
  <si>
    <t>ACTIF</t>
  </si>
  <si>
    <t>Actifs à court terme</t>
  </si>
  <si>
    <t>Petite caisse</t>
  </si>
  <si>
    <t>Banque compte courant</t>
  </si>
  <si>
    <t>Banque compte épargne</t>
  </si>
  <si>
    <t>Banque placement à court terme</t>
  </si>
  <si>
    <t>Total de l'encaisse</t>
  </si>
  <si>
    <t>Dépôt à termes</t>
  </si>
  <si>
    <t>Montant à recevoir</t>
  </si>
  <si>
    <t>Total à recevoir</t>
  </si>
  <si>
    <t>Dépenses payées d'avance</t>
  </si>
  <si>
    <t>Total actifs à court terme</t>
  </si>
  <si>
    <t>Passif</t>
  </si>
  <si>
    <t>Comptes fournisseurs</t>
  </si>
  <si>
    <t>Revenus différés</t>
  </si>
  <si>
    <t>Total du passif</t>
  </si>
  <si>
    <t>Avoir des propriétaires</t>
  </si>
  <si>
    <t>Bénéfices non répartis</t>
  </si>
  <si>
    <t>Bénféfices non répartis - ex. précédent</t>
  </si>
  <si>
    <t>Bénéfice courant</t>
  </si>
  <si>
    <t>Total de l'avoir des propriétaires</t>
  </si>
  <si>
    <t>Revenus divers</t>
  </si>
  <si>
    <t xml:space="preserve">TOTAL </t>
  </si>
  <si>
    <t/>
  </si>
  <si>
    <t>TOTAL</t>
  </si>
  <si>
    <t>30 juin 2026</t>
  </si>
  <si>
    <r>
      <t>Compte n</t>
    </r>
    <r>
      <rPr>
        <vertAlign val="superscript"/>
        <sz val="11"/>
        <color indexed="8"/>
        <rFont val="Cambria"/>
        <family val="1"/>
      </rPr>
      <t>o</t>
    </r>
  </si>
  <si>
    <t>Grand livre général — fonctionnement</t>
  </si>
  <si>
    <t>État des revenus et des dépenses — fonctionnement</t>
  </si>
  <si>
    <t>Prévision 2027-2028</t>
  </si>
  <si>
    <t>Les libellés et montants ci-dessous se mettent à jour selon les tableaux REVENUS et DÉPENSES du budget.</t>
  </si>
  <si>
    <t>Frais liés à l'octroi de bourses d'études</t>
  </si>
  <si>
    <t>Lié automatiquement à Budget_perfectionnement</t>
  </si>
  <si>
    <t>Conciliation bancaire — fonctionnement</t>
  </si>
  <si>
    <t>AJUSTEMENTS</t>
  </si>
  <si>
    <t>Solde selon la banque</t>
  </si>
  <si>
    <t>Solde selon le grand livre</t>
  </si>
  <si>
    <t>Additions</t>
  </si>
  <si>
    <t>Soustractions</t>
  </si>
  <si>
    <t>Solde ajusté</t>
  </si>
  <si>
    <t>Dépôts en transit</t>
  </si>
  <si>
    <t>Chèques en circulation</t>
  </si>
  <si>
    <t>Autres ajustements</t>
  </si>
  <si>
    <t>Références / notes</t>
  </si>
  <si>
    <t>Solde banque + additions - soustractions = solde ajusté</t>
  </si>
  <si>
    <t>Détails des éléments en transit</t>
  </si>
  <si>
    <t>Montant</t>
  </si>
  <si>
    <t>Note</t>
  </si>
  <si>
    <t>Mois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</si>
  <si>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</si>
  <si>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</si>
  <si>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</si>
  <si>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</si>
  <si>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</si>
  <si>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</si>
  <si>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</si>
  <si>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</si>
  <si>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</si>
  <si>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</si>
  <si>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</si>
  <si>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</si>
  <si>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Conciliation bancaire — perfectionnement</t>
  </si>
  <si>
    <t>COMPTES DE DÉPENSES</t>
  </si>
  <si>
    <t>COMPTES DE REVENUS</t>
  </si>
  <si>
    <t>Écart entre 2027-2028 et 2026-2027 (en $)</t>
  </si>
  <si>
    <t>Frais bancaire - mois de juillet 2026</t>
  </si>
  <si>
    <t>JG1</t>
  </si>
  <si>
    <t>BILAN FINANCIER — FONCTIONNEMENT</t>
  </si>
  <si>
    <t>Date du bilan</t>
  </si>
  <si>
    <t>2 septembre 2026</t>
  </si>
  <si>
    <t>Soldes liés au plan comptable et au grand livre général; le bénéfice courant provient de l’état des revenus et dépenses.</t>
  </si>
  <si>
    <t>Source</t>
  </si>
  <si>
    <t>Statut</t>
  </si>
  <si>
    <t>TOTAL DE L’ACTIF</t>
  </si>
  <si>
    <t>PASSIF</t>
  </si>
  <si>
    <t>TOTAL DU PASSIF</t>
  </si>
  <si>
    <t>AVOIR DES PROPRIÉTAIRES</t>
  </si>
  <si>
    <t>TOTAL DE L’AVOIR</t>
  </si>
  <si>
    <t>TOTAL DU PASSIF ET DE L’AVOIR</t>
  </si>
  <si>
    <t>CONTRÔLE DE L’ÉQUATION COMPTABLE</t>
  </si>
  <si>
    <t>Actif – Passif – Avoir</t>
  </si>
  <si>
    <t>Pour alimenter un solde, inscrire le numéro du compte dans la cellule « Compte no » du bloc correspondant du grand livre.</t>
  </si>
  <si>
    <t>Grand livre</t>
  </si>
  <si>
    <t>État des revenus et dépenses</t>
  </si>
  <si>
    <t>Lié</t>
  </si>
  <si>
    <t>Contrôle</t>
  </si>
  <si>
    <t>Compte GL</t>
  </si>
  <si>
    <t>Budgets liés à Budget_fonctionnement; réel lié au GrandLivreGeneral_fonctionnemen</t>
  </si>
  <si>
    <t>Les montants réels se mettent à jour selon le numéro de compte indiqué dans la colonne Compte GL.</t>
  </si>
  <si>
    <t>BILAN FINANCIER — PERFECTIONNEMENT</t>
  </si>
  <si>
    <t>Pauses-santé</t>
  </si>
  <si>
    <t>D</t>
  </si>
  <si>
    <t>C</t>
  </si>
  <si>
    <t>Légende :</t>
  </si>
  <si>
    <t>Actif</t>
  </si>
  <si>
    <t>Capitaux propres</t>
  </si>
  <si>
    <t>Produits</t>
  </si>
  <si>
    <t>Charges</t>
  </si>
  <si>
    <t>Du xx au xx</t>
  </si>
  <si>
    <t>Exercice 2026-2027</t>
  </si>
  <si>
    <t>Catégorie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</si>
</sst>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(&quot;$&quot;* #,##0.00_);_(&quot;$&quot;* \(#,##0.00\);_(&quot;$&quot;* &quot;-&quot;??_);_(@_)"/>
    <numFmt numFmtId="165" formatCode="&quot;$&quot;#,##0.00"/>
    <numFmt numFmtId="166" formatCode="0000"/>
    <numFmt numFmtId="167" formatCode="#,##0\ &quot;$&quot;;[Red]\(#,##0\ &quot;$&quot;\);\-\ &quot;$&quot;"/>
    <numFmt numFmtId="168" formatCode="yyyy\-mm\-dd"/>
    <numFmt numFmtId="169" formatCode="#,##0.00\ &quot;$&quot;;[Red]\(#,##0.00\ &quot;$&quot;\);\-\ &quot;$&quot;"/>
  </numFmts>
  <fonts count="6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Century Gothic"/>
      <family val="1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rgb="FF000000"/>
      <name val="Tahoma"/>
      <family val="2"/>
    </font>
    <font>
      <b/>
      <sz val="11"/>
      <color theme="0"/>
      <name val="Aptos Display"/>
      <family val="1"/>
      <scheme val="major"/>
    </font>
    <font>
      <sz val="11"/>
      <color theme="1" tint="4.9989318521683403E-2"/>
      <name val="Aptos"/>
      <family val="2"/>
    </font>
    <font>
      <sz val="11"/>
      <color theme="1"/>
      <name val="Aptos Narrow"/>
      <family val="1"/>
      <scheme val="minor"/>
    </font>
    <font>
      <sz val="32"/>
      <color theme="0"/>
      <name val="Aptos Display"/>
      <family val="1"/>
      <scheme val="major"/>
    </font>
    <font>
      <sz val="10"/>
      <color theme="1" tint="4.9989318521683403E-2"/>
      <name val="Aptos Narrow"/>
      <family val="1"/>
      <scheme val="minor"/>
    </font>
    <font>
      <sz val="11"/>
      <name val="Aptos Narrow"/>
      <family val="2"/>
      <scheme val="minor"/>
    </font>
    <font>
      <b/>
      <sz val="14"/>
      <color theme="1" tint="4.9989318521683403E-2"/>
      <name val="Aptos Narrow"/>
      <family val="2"/>
      <scheme val="minor"/>
    </font>
    <font>
      <b/>
      <sz val="11"/>
      <color rgb="FFFFFFFF"/>
      <name val="Aptos"/>
      <family val="2"/>
    </font>
    <font>
      <b/>
      <sz val="10"/>
      <color rgb="FF1F2933"/>
      <name val="Aptos"/>
      <family val="2"/>
    </font>
    <font>
      <b/>
      <sz val="16"/>
      <color rgb="FFFFFFFF"/>
      <name val="Aptos"/>
      <family val="2"/>
    </font>
    <font>
      <b/>
      <i/>
      <sz val="10"/>
      <color rgb="FF262626"/>
      <name val="Aptos"/>
      <family val="2"/>
    </font>
    <font>
      <b/>
      <sz val="10"/>
      <color rgb="FF262626"/>
      <name val="Aptos"/>
      <family val="2"/>
    </font>
    <font>
      <b/>
      <sz val="11"/>
      <color rgb="FF262626"/>
      <name val="Aptos"/>
      <family val="2"/>
    </font>
    <font>
      <sz val="10"/>
      <color rgb="FF262626"/>
      <name val="Aptos"/>
      <family val="2"/>
    </font>
    <font>
      <vertAlign val="superscript"/>
      <sz val="11"/>
      <color indexed="8"/>
      <name val="Cambria"/>
      <family val="1"/>
    </font>
    <font>
      <i/>
      <sz val="10"/>
      <color rgb="FF5B6770"/>
      <name val="Aptos"/>
      <family val="2"/>
    </font>
    <font>
      <b/>
      <i/>
      <sz val="11"/>
      <color rgb="FFFFFFFF"/>
      <name val="Aptos"/>
      <family val="2"/>
    </font>
    <font>
      <b/>
      <i/>
      <sz val="10"/>
      <color rgb="FF1F2933"/>
      <name val="Aptos"/>
      <family val="2"/>
    </font>
    <font>
      <sz val="11"/>
      <color theme="1"/>
      <name val="Aptos"/>
      <family val="2"/>
    </font>
    <font>
      <b/>
      <sz val="8"/>
      <color rgb="FF000000"/>
      <name val="Aptos"/>
      <family val="2"/>
    </font>
    <font>
      <sz val="32"/>
      <color theme="1"/>
      <name val="Aptos"/>
      <family val="2"/>
    </font>
    <font>
      <b/>
      <sz val="14"/>
      <color rgb="FF262626"/>
      <name val="Aptos"/>
      <family val="2"/>
    </font>
    <font>
      <b/>
      <sz val="11"/>
      <color theme="1"/>
      <name val="Aptos"/>
      <family val="2"/>
    </font>
    <font>
      <b/>
      <sz val="16"/>
      <color rgb="FF262626"/>
      <name val="Aptos"/>
      <family val="2"/>
    </font>
    <font>
      <b/>
      <sz val="16"/>
      <color rgb="FFB00020"/>
      <name val="Aptos"/>
      <family val="2"/>
    </font>
    <font>
      <b/>
      <sz val="16"/>
      <color rgb="FFB26A00"/>
      <name val="Aptos"/>
      <family val="2"/>
    </font>
    <font>
      <b/>
      <sz val="24"/>
      <color theme="1"/>
      <name val="Aptos"/>
      <family val="2"/>
    </font>
    <font>
      <b/>
      <sz val="14"/>
      <color rgb="FF1F2933"/>
      <name val="Aptos"/>
      <family val="2"/>
    </font>
    <font>
      <sz val="14"/>
      <color rgb="FF262626"/>
      <name val="Aptos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"/>
    </font>
    <font>
      <b/>
      <sz val="11"/>
      <color rgb="FFFFFFFF"/>
      <name val="Aptos"/>
    </font>
    <font>
      <b/>
      <i/>
      <sz val="10"/>
      <color rgb="FFFFFFFF"/>
      <name val="Aptos"/>
    </font>
    <font>
      <b/>
      <sz val="10"/>
      <color rgb="FFFFFFFF"/>
      <name val="Aptos"/>
    </font>
    <font>
      <sz val="10"/>
      <color rgb="FF1F2933"/>
      <name val="Aptos"/>
    </font>
    <font>
      <b/>
      <sz val="10"/>
      <color rgb="FF1F2933"/>
      <name val="Aptos"/>
    </font>
    <font>
      <b/>
      <sz val="16"/>
      <color rgb="FFFFFFFF"/>
      <name val="Aptos"/>
    </font>
    <font>
      <i/>
      <sz val="10"/>
      <color rgb="FF5B6770"/>
      <name val="Aptos"/>
    </font>
    <font>
      <b/>
      <i/>
      <sz val="10"/>
      <color rgb="FF5B6770"/>
      <name val="Aptos"/>
    </font>
    <font>
      <b/>
      <sz val="11"/>
      <color rgb="FF1F2933"/>
      <name val="Aptos"/>
    </font>
    <font>
      <b/>
      <sz val="10"/>
      <color rgb="FF5B6770"/>
      <name val="Aptos"/>
    </font>
    <font>
      <i/>
      <sz val="11"/>
      <color rgb="FF5B6770"/>
      <name val="Aptos"/>
    </font>
    <font>
      <i/>
      <sz val="11"/>
      <color rgb="FF8A5A00"/>
      <name val="Aptos"/>
    </font>
    <font>
      <b/>
      <sz val="14"/>
      <name val="Aptos"/>
      <family val="2"/>
    </font>
    <font>
      <b/>
      <sz val="11"/>
      <name val="Aptos"/>
      <family val="2"/>
    </font>
    <font>
      <sz val="10"/>
      <color theme="1"/>
      <name val="Aptos"/>
    </font>
    <font>
      <b/>
      <sz val="10"/>
      <color theme="1"/>
      <name val="Aptos"/>
    </font>
    <font>
      <i/>
      <sz val="10"/>
      <color rgb="FF4F5B66"/>
      <name val="Aptos"/>
    </font>
    <font>
      <b/>
      <sz val="10"/>
      <color rgb="FF17365D"/>
      <name val="Aptos"/>
    </font>
    <font>
      <b/>
      <sz val="10"/>
      <color theme="0"/>
      <name val="Aptos"/>
      <family val="2"/>
    </font>
    <font>
      <sz val="10"/>
      <color rgb="FF1F2933"/>
      <name val="Aptos"/>
      <family val="2"/>
    </font>
    <font>
      <b/>
      <sz val="10"/>
      <color theme="1"/>
      <name val="Century Gothic"/>
      <family val="1"/>
    </font>
    <font>
      <i/>
      <sz val="10"/>
      <color rgb="FF002060"/>
      <name val="Aptos"/>
      <family val="2"/>
    </font>
    <font>
      <b/>
      <sz val="10"/>
      <color theme="1"/>
      <name val="Aptos"/>
      <family val="2"/>
    </font>
    <font>
      <sz val="10"/>
      <color rgb="FF002060"/>
      <name val="Aptos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3" tint="-0.24994659260841701"/>
        <bgColor indexed="64"/>
      </patternFill>
    </fill>
    <fill>
      <patternFill patternType="solid">
        <fgColor theme="8" tint="-0.24994659260841701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1F43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F3F6FA"/>
        <bgColor indexed="64"/>
      </patternFill>
    </fill>
    <fill>
      <patternFill patternType="solid">
        <fgColor rgb="FF156082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F6F9FC"/>
        <bgColor indexed="64"/>
      </patternFill>
    </fill>
    <fill>
      <patternFill patternType="solid">
        <fgColor rgb="FFFFF7E6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2F75B5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3" tint="0.39994506668294322"/>
      </top>
      <bottom style="medium">
        <color theme="3" tint="0.39994506668294322"/>
      </bottom>
      <diagonal/>
    </border>
    <border>
      <left style="thin">
        <color rgb="FFD9D9D9"/>
      </left>
      <right/>
      <top/>
      <bottom/>
      <diagonal/>
    </border>
    <border>
      <left/>
      <right style="thin">
        <color rgb="FFD9D9D9"/>
      </right>
      <top/>
      <bottom/>
      <diagonal/>
    </border>
    <border>
      <left style="thin">
        <color rgb="FFB7C9D9"/>
      </left>
      <right style="thin">
        <color rgb="FFB7C9D9"/>
      </right>
      <top style="thin">
        <color rgb="FFB7C9D9"/>
      </top>
      <bottom style="thin">
        <color rgb="FFB7C9D9"/>
      </bottom>
      <diagonal/>
    </border>
    <border>
      <left style="thin">
        <color rgb="FFB7C9D9"/>
      </left>
      <right/>
      <top style="thin">
        <color rgb="FFB7C9D9"/>
      </top>
      <bottom style="thin">
        <color rgb="FFB7C9D9"/>
      </bottom>
      <diagonal/>
    </border>
    <border>
      <left/>
      <right style="thin">
        <color rgb="FFB7C9D9"/>
      </right>
      <top style="thin">
        <color rgb="FFB7C9D9"/>
      </top>
      <bottom style="thin">
        <color rgb="FFB7C9D9"/>
      </bottom>
      <diagonal/>
    </border>
    <border>
      <left style="thin">
        <color rgb="FFB7C9D9"/>
      </left>
      <right/>
      <top style="thin">
        <color rgb="FFB7C9D9"/>
      </top>
      <bottom/>
      <diagonal/>
    </border>
    <border>
      <left style="thin">
        <color rgb="FFB7C9D9"/>
      </left>
      <right/>
      <top/>
      <bottom style="thin">
        <color rgb="FFB7C9D9"/>
      </bottom>
      <diagonal/>
    </border>
    <border>
      <left/>
      <right style="thin">
        <color rgb="FFB7C9D9"/>
      </right>
      <top style="thin">
        <color rgb="FFB7C9D9"/>
      </top>
      <bottom/>
      <diagonal/>
    </border>
    <border>
      <left/>
      <right style="thin">
        <color rgb="FFB7C9D9"/>
      </right>
      <top/>
      <bottom style="thin">
        <color rgb="FFB7C9D9"/>
      </bottom>
      <diagonal/>
    </border>
    <border>
      <left style="thin">
        <color rgb="FFB7C9D9"/>
      </left>
      <right style="thin">
        <color rgb="FFB7C9D9"/>
      </right>
      <top/>
      <bottom style="thin">
        <color rgb="FFB7C9D9"/>
      </bottom>
      <diagonal/>
    </border>
    <border>
      <left style="thin">
        <color rgb="FFB7C9D9"/>
      </left>
      <right style="thin">
        <color rgb="FFB7C9D9"/>
      </right>
      <top style="thin">
        <color rgb="FFB7C9D9"/>
      </top>
      <bottom/>
      <diagonal/>
    </border>
    <border>
      <left style="thin">
        <color rgb="FFB7C9D9"/>
      </left>
      <right style="thin">
        <color rgb="FFB7C9D9"/>
      </right>
      <top style="thick">
        <color rgb="FF001F43"/>
      </top>
      <bottom style="thin">
        <color rgb="FFB7C9D9"/>
      </bottom>
      <diagonal/>
    </border>
    <border>
      <left/>
      <right/>
      <top/>
      <bottom style="hair">
        <color rgb="FFD9E1F2"/>
      </bottom>
      <diagonal/>
    </border>
    <border>
      <left/>
      <right/>
      <top style="hair">
        <color rgb="FFD9E1F2"/>
      </top>
      <bottom style="hair">
        <color rgb="FFD9E1F2"/>
      </bottom>
      <diagonal/>
    </border>
    <border>
      <left/>
      <right/>
      <top style="hair">
        <color rgb="FFD9E1F2"/>
      </top>
      <bottom/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6" fillId="3" borderId="1" applyNumberFormat="0" applyProtection="0">
      <alignment horizontal="center" vertical="center"/>
    </xf>
    <xf numFmtId="0" fontId="7" fillId="0" borderId="0">
      <alignment horizontal="left" vertical="center" wrapText="1" indent="1"/>
    </xf>
    <xf numFmtId="0" fontId="9" fillId="2" borderId="2" applyNumberFormat="0" applyProtection="0">
      <alignment horizontal="left" vertical="center" indent="3"/>
    </xf>
    <xf numFmtId="0" fontId="6" fillId="4" borderId="3" applyNumberFormat="0" applyProtection="0">
      <alignment horizontal="center" vertical="center"/>
    </xf>
    <xf numFmtId="165" fontId="10" fillId="0" borderId="0" applyFont="0" applyFill="0" applyBorder="0" applyProtection="0">
      <alignment horizontal="right" vertical="center" indent="1"/>
    </xf>
    <xf numFmtId="0" fontId="11" fillId="0" borderId="4" applyNumberFormat="0" applyFont="0" applyAlignment="0" applyProtection="0"/>
    <xf numFmtId="9" fontId="12" fillId="0" borderId="0" applyFont="0" applyFill="0" applyBorder="0" applyProtection="0">
      <alignment horizontal="center" vertical="center"/>
    </xf>
    <xf numFmtId="9" fontId="1" fillId="0" borderId="0" applyFont="0" applyFill="0" applyBorder="0" applyAlignment="0" applyProtection="0"/>
  </cellStyleXfs>
  <cellXfs count="230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8" fillId="0" borderId="0" xfId="3" applyFont="1">
      <alignment horizontal="left" vertical="center" wrapText="1" inden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0" fontId="0" fillId="6" borderId="0" xfId="0" applyFill="1"/>
    <xf numFmtId="0" fontId="2" fillId="6" borderId="0" xfId="0" applyFont="1" applyFill="1" applyAlignment="1">
      <alignment horizontal="left" vertical="center"/>
    </xf>
    <xf numFmtId="0" fontId="2" fillId="6" borderId="0" xfId="0" applyFont="1" applyFill="1"/>
    <xf numFmtId="0" fontId="2" fillId="6" borderId="0" xfId="0" applyFont="1" applyFill="1" applyAlignment="1">
      <alignment vertical="center"/>
    </xf>
    <xf numFmtId="166" fontId="14" fillId="5" borderId="7" xfId="0" quotePrefix="1" applyNumberFormat="1" applyFont="1" applyFill="1" applyBorder="1" applyAlignment="1">
      <alignment horizontal="center" vertical="center"/>
    </xf>
    <xf numFmtId="0" fontId="14" fillId="5" borderId="7" xfId="0" quotePrefix="1" applyFont="1" applyFill="1" applyBorder="1" applyAlignment="1">
      <alignment horizontal="center" vertical="center" wrapText="1"/>
    </xf>
    <xf numFmtId="166" fontId="13" fillId="10" borderId="7" xfId="0" quotePrefix="1" applyNumberFormat="1" applyFont="1" applyFill="1" applyBorder="1" applyAlignment="1">
      <alignment horizontal="left" vertical="center"/>
    </xf>
    <xf numFmtId="0" fontId="13" fillId="10" borderId="7" xfId="0" applyFont="1" applyFill="1" applyBorder="1" applyAlignment="1">
      <alignment horizontal="left" vertical="center" wrapText="1"/>
    </xf>
    <xf numFmtId="166" fontId="16" fillId="6" borderId="7" xfId="0" quotePrefix="1" applyNumberFormat="1" applyFont="1" applyFill="1" applyBorder="1" applyAlignment="1">
      <alignment horizontal="left" vertical="center"/>
    </xf>
    <xf numFmtId="166" fontId="16" fillId="8" borderId="7" xfId="0" quotePrefix="1" applyNumberFormat="1" applyFont="1" applyFill="1" applyBorder="1" applyAlignment="1">
      <alignment horizontal="left" vertical="center"/>
    </xf>
    <xf numFmtId="166" fontId="23" fillId="11" borderId="7" xfId="0" quotePrefix="1" applyNumberFormat="1" applyFont="1" applyFill="1" applyBorder="1" applyAlignment="1">
      <alignment horizontal="left" vertical="center"/>
    </xf>
    <xf numFmtId="0" fontId="19" fillId="6" borderId="7" xfId="0" quotePrefix="1" applyFont="1" applyFill="1" applyBorder="1" applyAlignment="1">
      <alignment horizontal="left" vertical="center" wrapText="1"/>
    </xf>
    <xf numFmtId="0" fontId="19" fillId="8" borderId="7" xfId="0" quotePrefix="1" applyFont="1" applyFill="1" applyBorder="1" applyAlignment="1">
      <alignment horizontal="left" vertical="center" wrapText="1"/>
    </xf>
    <xf numFmtId="0" fontId="17" fillId="6" borderId="7" xfId="0" quotePrefix="1" applyFont="1" applyFill="1" applyBorder="1" applyAlignment="1">
      <alignment horizontal="left" vertical="center" wrapText="1"/>
    </xf>
    <xf numFmtId="0" fontId="17" fillId="8" borderId="7" xfId="0" quotePrefix="1" applyFont="1" applyFill="1" applyBorder="1" applyAlignment="1">
      <alignment horizontal="left" vertical="center" wrapText="1"/>
    </xf>
    <xf numFmtId="0" fontId="14" fillId="11" borderId="7" xfId="0" quotePrefix="1" applyFont="1" applyFill="1" applyBorder="1" applyAlignment="1">
      <alignment horizontal="left" vertical="center" wrapText="1"/>
    </xf>
    <xf numFmtId="1" fontId="16" fillId="6" borderId="7" xfId="0" quotePrefix="1" applyNumberFormat="1" applyFont="1" applyFill="1" applyBorder="1" applyAlignment="1">
      <alignment horizontal="center" vertical="center"/>
    </xf>
    <xf numFmtId="1" fontId="16" fillId="8" borderId="7" xfId="0" quotePrefix="1" applyNumberFormat="1" applyFont="1" applyFill="1" applyBorder="1" applyAlignment="1">
      <alignment horizontal="center" vertical="center"/>
    </xf>
    <xf numFmtId="1" fontId="23" fillId="11" borderId="7" xfId="0" quotePrefix="1" applyNumberFormat="1" applyFont="1" applyFill="1" applyBorder="1" applyAlignment="1">
      <alignment horizontal="center" vertical="center"/>
    </xf>
    <xf numFmtId="1" fontId="13" fillId="10" borderId="7" xfId="0" quotePrefix="1" applyNumberFormat="1" applyFont="1" applyFill="1" applyBorder="1" applyAlignment="1">
      <alignment horizontal="left" vertical="center"/>
    </xf>
    <xf numFmtId="1" fontId="13" fillId="10" borderId="7" xfId="0" quotePrefix="1" applyNumberFormat="1" applyFont="1" applyFill="1" applyBorder="1" applyAlignment="1">
      <alignment horizontal="left" vertical="center" wrapText="1"/>
    </xf>
    <xf numFmtId="1" fontId="19" fillId="6" borderId="7" xfId="0" quotePrefix="1" applyNumberFormat="1" applyFont="1" applyFill="1" applyBorder="1" applyAlignment="1">
      <alignment horizontal="center" vertical="center"/>
    </xf>
    <xf numFmtId="1" fontId="19" fillId="8" borderId="7" xfId="0" quotePrefix="1" applyNumberFormat="1" applyFont="1" applyFill="1" applyBorder="1" applyAlignment="1">
      <alignment horizontal="center" vertical="center"/>
    </xf>
    <xf numFmtId="1" fontId="17" fillId="6" borderId="7" xfId="0" quotePrefix="1" applyNumberFormat="1" applyFont="1" applyFill="1" applyBorder="1" applyAlignment="1">
      <alignment horizontal="center" vertical="center"/>
    </xf>
    <xf numFmtId="1" fontId="17" fillId="8" borderId="7" xfId="0" quotePrefix="1" applyNumberFormat="1" applyFont="1" applyFill="1" applyBorder="1" applyAlignment="1">
      <alignment horizontal="center" vertical="center"/>
    </xf>
    <xf numFmtId="1" fontId="14" fillId="11" borderId="7" xfId="0" quotePrefix="1" applyNumberFormat="1" applyFont="1" applyFill="1" applyBorder="1" applyAlignment="1">
      <alignment horizontal="center" vertical="center"/>
    </xf>
    <xf numFmtId="0" fontId="24" fillId="6" borderId="0" xfId="0" applyFont="1" applyFill="1"/>
    <xf numFmtId="166" fontId="25" fillId="6" borderId="0" xfId="0" quotePrefix="1" applyNumberFormat="1" applyFont="1" applyFill="1" applyAlignment="1">
      <alignment horizontal="center"/>
    </xf>
    <xf numFmtId="0" fontId="25" fillId="6" borderId="0" xfId="0" quotePrefix="1" applyFont="1" applyFill="1" applyAlignment="1">
      <alignment horizontal="left" wrapText="1"/>
    </xf>
    <xf numFmtId="0" fontId="24" fillId="6" borderId="0" xfId="3" applyFont="1" applyFill="1">
      <alignment horizontal="left" vertical="center" wrapText="1" indent="1"/>
    </xf>
    <xf numFmtId="0" fontId="15" fillId="7" borderId="0" xfId="2" applyFont="1" applyFill="1" applyBorder="1" applyAlignment="1">
      <alignment horizontal="left" vertical="center"/>
    </xf>
    <xf numFmtId="0" fontId="15" fillId="7" borderId="0" xfId="3" applyFont="1" applyFill="1">
      <alignment horizontal="left" vertical="center" wrapText="1" indent="1"/>
    </xf>
    <xf numFmtId="0" fontId="26" fillId="6" borderId="0" xfId="4" applyFont="1" applyFill="1" applyBorder="1">
      <alignment horizontal="left" vertical="center" indent="3"/>
    </xf>
    <xf numFmtId="0" fontId="26" fillId="6" borderId="0" xfId="4" applyFont="1" applyFill="1" applyBorder="1" applyAlignment="1">
      <alignment horizontal="left" vertical="center" indent="1"/>
    </xf>
    <xf numFmtId="0" fontId="13" fillId="10" borderId="0" xfId="5" applyFont="1" applyFill="1" applyBorder="1" applyAlignment="1">
      <alignment horizontal="left" vertical="center" indent="1"/>
    </xf>
    <xf numFmtId="0" fontId="13" fillId="10" borderId="0" xfId="3" applyFont="1" applyFill="1" applyAlignment="1">
      <alignment horizontal="left" vertical="center" indent="19"/>
    </xf>
    <xf numFmtId="0" fontId="13" fillId="10" borderId="0" xfId="3" applyFont="1" applyFill="1">
      <alignment horizontal="left" vertical="center" wrapText="1" indent="1"/>
    </xf>
    <xf numFmtId="0" fontId="27" fillId="9" borderId="7" xfId="3" applyFont="1" applyFill="1" applyBorder="1" applyAlignment="1">
      <alignment horizontal="left" vertical="center" indent="1"/>
    </xf>
    <xf numFmtId="167" fontId="27" fillId="9" borderId="7" xfId="6" applyNumberFormat="1" applyFont="1" applyFill="1" applyBorder="1">
      <alignment horizontal="right" vertical="center" indent="1"/>
    </xf>
    <xf numFmtId="0" fontId="24" fillId="6" borderId="0" xfId="3" applyFont="1" applyFill="1" applyAlignment="1">
      <alignment horizontal="left" vertical="center" indent="19"/>
    </xf>
    <xf numFmtId="0" fontId="27" fillId="9" borderId="7" xfId="7" applyFont="1" applyFill="1" applyBorder="1" applyAlignment="1">
      <alignment horizontal="left" vertical="center" indent="1"/>
    </xf>
    <xf numFmtId="0" fontId="28" fillId="6" borderId="0" xfId="3" applyFont="1" applyFill="1">
      <alignment horizontal="left" vertical="center" wrapText="1" indent="1"/>
    </xf>
    <xf numFmtId="167" fontId="28" fillId="6" borderId="0" xfId="3" applyNumberFormat="1" applyFont="1" applyFill="1" applyAlignment="1">
      <alignment horizontal="right" vertical="center" wrapText="1" indent="1"/>
    </xf>
    <xf numFmtId="0" fontId="29" fillId="9" borderId="7" xfId="5" applyFont="1" applyFill="1" applyBorder="1" applyAlignment="1">
      <alignment horizontal="left" vertical="center" indent="1"/>
    </xf>
    <xf numFmtId="167" fontId="30" fillId="9" borderId="7" xfId="6" applyNumberFormat="1" applyFont="1" applyFill="1" applyBorder="1">
      <alignment horizontal="right" vertical="center" indent="1"/>
    </xf>
    <xf numFmtId="0" fontId="18" fillId="9" borderId="7" xfId="3" applyFont="1" applyFill="1" applyBorder="1">
      <alignment horizontal="left" vertical="center" wrapText="1" indent="1"/>
    </xf>
    <xf numFmtId="167" fontId="18" fillId="9" borderId="7" xfId="3" applyNumberFormat="1" applyFont="1" applyFill="1" applyBorder="1" applyAlignment="1">
      <alignment horizontal="right" vertical="center" wrapText="1" indent="1"/>
    </xf>
    <xf numFmtId="0" fontId="24" fillId="6" borderId="0" xfId="3" applyFont="1" applyFill="1" applyAlignment="1">
      <alignment horizontal="right" vertical="center" wrapText="1" indent="1"/>
    </xf>
    <xf numFmtId="0" fontId="13" fillId="10" borderId="0" xfId="2" applyFont="1" applyFill="1" applyBorder="1" applyAlignment="1">
      <alignment horizontal="left" vertical="center"/>
    </xf>
    <xf numFmtId="0" fontId="32" fillId="6" borderId="0" xfId="2" applyFont="1" applyFill="1" applyBorder="1" applyAlignment="1">
      <alignment vertical="center"/>
    </xf>
    <xf numFmtId="0" fontId="33" fillId="5" borderId="13" xfId="3" applyFont="1" applyFill="1" applyBorder="1" applyAlignment="1">
      <alignment horizontal="center" vertical="center" indent="1"/>
    </xf>
    <xf numFmtId="0" fontId="33" fillId="5" borderId="14" xfId="3" applyFont="1" applyFill="1" applyBorder="1" applyAlignment="1">
      <alignment horizontal="center" vertical="center" indent="1"/>
    </xf>
    <xf numFmtId="0" fontId="33" fillId="5" borderId="14" xfId="3" applyFont="1" applyFill="1" applyBorder="1" applyAlignment="1">
      <alignment horizontal="center" vertical="center" wrapText="1" indent="1"/>
    </xf>
    <xf numFmtId="0" fontId="33" fillId="5" borderId="11" xfId="3" applyFont="1" applyFill="1" applyBorder="1" applyAlignment="1">
      <alignment horizontal="center" vertical="center" wrapText="1" indent="1"/>
    </xf>
    <xf numFmtId="0" fontId="34" fillId="6" borderId="9" xfId="3" applyFont="1" applyFill="1" applyBorder="1">
      <alignment horizontal="left" vertical="center" wrapText="1" indent="1"/>
    </xf>
    <xf numFmtId="0" fontId="34" fillId="6" borderId="7" xfId="3" applyFont="1" applyFill="1" applyBorder="1">
      <alignment horizontal="left" vertical="center" wrapText="1" indent="1"/>
    </xf>
    <xf numFmtId="167" fontId="34" fillId="6" borderId="7" xfId="6" applyNumberFormat="1" applyFont="1" applyFill="1" applyBorder="1" applyAlignment="1">
      <alignment horizontal="left" vertical="center" indent="1"/>
    </xf>
    <xf numFmtId="167" fontId="34" fillId="6" borderId="8" xfId="6" applyNumberFormat="1" applyFont="1" applyFill="1" applyBorder="1" applyAlignment="1">
      <alignment horizontal="left" vertical="center" indent="1"/>
    </xf>
    <xf numFmtId="0" fontId="34" fillId="8" borderId="9" xfId="3" applyFont="1" applyFill="1" applyBorder="1">
      <alignment horizontal="left" vertical="center" wrapText="1" indent="1"/>
    </xf>
    <xf numFmtId="0" fontId="34" fillId="8" borderId="7" xfId="3" applyFont="1" applyFill="1" applyBorder="1">
      <alignment horizontal="left" vertical="center" wrapText="1" indent="1"/>
    </xf>
    <xf numFmtId="167" fontId="34" fillId="8" borderId="7" xfId="6" applyNumberFormat="1" applyFont="1" applyFill="1" applyBorder="1" applyAlignment="1">
      <alignment horizontal="left" vertical="center" indent="1"/>
    </xf>
    <xf numFmtId="167" fontId="34" fillId="8" borderId="8" xfId="6" applyNumberFormat="1" applyFont="1" applyFill="1" applyBorder="1" applyAlignment="1">
      <alignment horizontal="left" vertical="center" indent="1"/>
    </xf>
    <xf numFmtId="0" fontId="34" fillId="6" borderId="9" xfId="0" applyFont="1" applyFill="1" applyBorder="1" applyAlignment="1">
      <alignment horizontal="left" vertical="center" indent="1"/>
    </xf>
    <xf numFmtId="0" fontId="34" fillId="6" borderId="7" xfId="0" applyFont="1" applyFill="1" applyBorder="1" applyAlignment="1">
      <alignment horizontal="left" vertical="center" wrapText="1" indent="1"/>
    </xf>
    <xf numFmtId="0" fontId="34" fillId="8" borderId="9" xfId="0" applyFont="1" applyFill="1" applyBorder="1" applyAlignment="1">
      <alignment horizontal="left" vertical="center" indent="1"/>
    </xf>
    <xf numFmtId="0" fontId="34" fillId="8" borderId="7" xfId="0" applyFont="1" applyFill="1" applyBorder="1" applyAlignment="1">
      <alignment horizontal="left" vertical="center" wrapText="1" indent="1"/>
    </xf>
    <xf numFmtId="0" fontId="33" fillId="11" borderId="12" xfId="0" applyFont="1" applyFill="1" applyBorder="1" applyAlignment="1">
      <alignment horizontal="left" vertical="center" wrapText="1" indent="1"/>
    </xf>
    <xf numFmtId="0" fontId="33" fillId="11" borderId="15" xfId="0" applyFont="1" applyFill="1" applyBorder="1" applyAlignment="1">
      <alignment horizontal="left" vertical="center" wrapText="1" indent="1"/>
    </xf>
    <xf numFmtId="167" fontId="33" fillId="11" borderId="15" xfId="6" applyNumberFormat="1" applyFont="1" applyFill="1" applyBorder="1" applyAlignment="1">
      <alignment horizontal="left" vertical="center" indent="1"/>
    </xf>
    <xf numFmtId="167" fontId="33" fillId="11" borderId="10" xfId="6" applyNumberFormat="1" applyFont="1" applyFill="1" applyBorder="1" applyAlignment="1">
      <alignment horizontal="left" vertical="center" indent="1"/>
    </xf>
    <xf numFmtId="167" fontId="34" fillId="6" borderId="7" xfId="3" applyNumberFormat="1" applyFont="1" applyFill="1" applyBorder="1">
      <alignment horizontal="left" vertical="center" wrapText="1" indent="1"/>
    </xf>
    <xf numFmtId="167" fontId="34" fillId="8" borderId="7" xfId="3" applyNumberFormat="1" applyFont="1" applyFill="1" applyBorder="1">
      <alignment horizontal="left" vertical="center" wrapText="1" indent="1"/>
    </xf>
    <xf numFmtId="167" fontId="33" fillId="11" borderId="15" xfId="0" applyNumberFormat="1" applyFont="1" applyFill="1" applyBorder="1" applyAlignment="1">
      <alignment horizontal="left" vertical="center" indent="1"/>
    </xf>
    <xf numFmtId="167" fontId="33" fillId="11" borderId="10" xfId="0" applyNumberFormat="1" applyFont="1" applyFill="1" applyBorder="1" applyAlignment="1">
      <alignment horizontal="left" vertical="center" indent="1"/>
    </xf>
    <xf numFmtId="9" fontId="31" fillId="9" borderId="7" xfId="9" applyFont="1" applyFill="1" applyBorder="1" applyAlignment="1">
      <alignment horizontal="right" vertical="center" indent="1"/>
    </xf>
    <xf numFmtId="0" fontId="41" fillId="5" borderId="7" xfId="0" applyFont="1" applyFill="1" applyBorder="1" applyAlignment="1">
      <alignment horizontal="center" vertical="center"/>
    </xf>
    <xf numFmtId="168" fontId="38" fillId="7" borderId="7" xfId="0" applyNumberFormat="1" applyFont="1" applyFill="1" applyBorder="1" applyAlignment="1">
      <alignment horizontal="left" vertical="center"/>
    </xf>
    <xf numFmtId="168" fontId="43" fillId="6" borderId="7" xfId="0" quotePrefix="1" applyNumberFormat="1" applyFont="1" applyFill="1" applyBorder="1" applyAlignment="1">
      <alignment horizontal="left"/>
    </xf>
    <xf numFmtId="168" fontId="40" fillId="12" borderId="7" xfId="0" applyNumberFormat="1" applyFont="1" applyFill="1" applyBorder="1" applyAlignment="1">
      <alignment horizontal="left"/>
    </xf>
    <xf numFmtId="168" fontId="40" fillId="6" borderId="7" xfId="0" applyNumberFormat="1" applyFont="1" applyFill="1" applyBorder="1" applyAlignment="1">
      <alignment horizontal="left"/>
    </xf>
    <xf numFmtId="168" fontId="40" fillId="6" borderId="7" xfId="0" quotePrefix="1" applyNumberFormat="1" applyFont="1" applyFill="1" applyBorder="1" applyAlignment="1">
      <alignment horizontal="left"/>
    </xf>
    <xf numFmtId="168" fontId="40" fillId="12" borderId="7" xfId="0" quotePrefix="1" applyNumberFormat="1" applyFont="1" applyFill="1" applyBorder="1" applyAlignment="1">
      <alignment horizontal="left"/>
    </xf>
    <xf numFmtId="168" fontId="40" fillId="6" borderId="7" xfId="0" applyNumberFormat="1" applyFont="1" applyFill="1" applyBorder="1" applyAlignment="1">
      <alignment horizontal="left" vertical="top"/>
    </xf>
    <xf numFmtId="168" fontId="43" fillId="6" borderId="7" xfId="0" quotePrefix="1" applyNumberFormat="1" applyFont="1" applyFill="1" applyBorder="1" applyAlignment="1">
      <alignment horizontal="left" vertical="top"/>
    </xf>
    <xf numFmtId="168" fontId="40" fillId="12" borderId="7" xfId="0" applyNumberFormat="1" applyFont="1" applyFill="1" applyBorder="1" applyAlignment="1">
      <alignment horizontal="left" vertical="top"/>
    </xf>
    <xf numFmtId="168" fontId="40" fillId="12" borderId="7" xfId="0" quotePrefix="1" applyNumberFormat="1" applyFont="1" applyFill="1" applyBorder="1" applyAlignment="1">
      <alignment horizontal="left" vertical="top"/>
    </xf>
    <xf numFmtId="168" fontId="40" fillId="6" borderId="7" xfId="0" quotePrefix="1" applyNumberFormat="1" applyFont="1" applyFill="1" applyBorder="1" applyAlignment="1">
      <alignment horizontal="left" vertical="top"/>
    </xf>
    <xf numFmtId="168" fontId="4" fillId="0" borderId="0" xfId="0" applyNumberFormat="1" applyFont="1" applyAlignment="1">
      <alignment horizontal="left"/>
    </xf>
    <xf numFmtId="169" fontId="39" fillId="7" borderId="7" xfId="0" applyNumberFormat="1" applyFont="1" applyFill="1" applyBorder="1" applyAlignment="1">
      <alignment horizontal="right" vertical="center"/>
    </xf>
    <xf numFmtId="169" fontId="41" fillId="5" borderId="7" xfId="0" applyNumberFormat="1" applyFont="1" applyFill="1" applyBorder="1" applyAlignment="1">
      <alignment horizontal="right" vertical="center"/>
    </xf>
    <xf numFmtId="169" fontId="43" fillId="6" borderId="7" xfId="0" applyNumberFormat="1" applyFont="1" applyFill="1" applyBorder="1" applyAlignment="1">
      <alignment horizontal="right"/>
    </xf>
    <xf numFmtId="169" fontId="44" fillId="6" borderId="7" xfId="0" applyNumberFormat="1" applyFont="1" applyFill="1" applyBorder="1" applyAlignment="1">
      <alignment horizontal="right"/>
    </xf>
    <xf numFmtId="169" fontId="40" fillId="12" borderId="7" xfId="0" applyNumberFormat="1" applyFont="1" applyFill="1" applyBorder="1" applyAlignment="1">
      <alignment horizontal="right"/>
    </xf>
    <xf numFmtId="169" fontId="41" fillId="12" borderId="7" xfId="0" applyNumberFormat="1" applyFont="1" applyFill="1" applyBorder="1" applyAlignment="1">
      <alignment horizontal="right"/>
    </xf>
    <xf numFmtId="169" fontId="40" fillId="6" borderId="7" xfId="0" applyNumberFormat="1" applyFont="1" applyFill="1" applyBorder="1" applyAlignment="1">
      <alignment horizontal="right"/>
    </xf>
    <xf numFmtId="169" fontId="41" fillId="6" borderId="7" xfId="0" applyNumberFormat="1" applyFont="1" applyFill="1" applyBorder="1" applyAlignment="1">
      <alignment horizontal="right"/>
    </xf>
    <xf numFmtId="169" fontId="4" fillId="0" borderId="0" xfId="0" applyNumberFormat="1" applyFont="1" applyAlignment="1">
      <alignment horizontal="right"/>
    </xf>
    <xf numFmtId="169" fontId="3" fillId="0" borderId="0" xfId="0" applyNumberFormat="1" applyFont="1" applyAlignment="1">
      <alignment horizontal="right"/>
    </xf>
    <xf numFmtId="169" fontId="0" fillId="0" borderId="0" xfId="0" applyNumberFormat="1" applyAlignment="1">
      <alignment horizontal="right"/>
    </xf>
    <xf numFmtId="169" fontId="35" fillId="0" borderId="0" xfId="0" applyNumberFormat="1" applyFont="1" applyAlignment="1">
      <alignment horizontal="right"/>
    </xf>
    <xf numFmtId="168" fontId="41" fillId="5" borderId="7" xfId="0" applyNumberFormat="1" applyFont="1" applyFill="1" applyBorder="1" applyAlignment="1">
      <alignment horizontal="left" vertical="center"/>
    </xf>
    <xf numFmtId="168" fontId="0" fillId="0" borderId="0" xfId="0" applyNumberFormat="1" applyAlignment="1">
      <alignment horizontal="left"/>
    </xf>
    <xf numFmtId="0" fontId="39" fillId="7" borderId="7" xfId="0" applyFont="1" applyFill="1" applyBorder="1" applyAlignment="1">
      <alignment horizontal="center" vertical="center"/>
    </xf>
    <xf numFmtId="0" fontId="43" fillId="6" borderId="7" xfId="0" applyFont="1" applyFill="1" applyBorder="1" applyAlignment="1">
      <alignment horizontal="center"/>
    </xf>
    <xf numFmtId="0" fontId="40" fillId="12" borderId="7" xfId="0" applyFont="1" applyFill="1" applyBorder="1" applyAlignment="1">
      <alignment horizontal="center"/>
    </xf>
    <xf numFmtId="0" fontId="40" fillId="6" borderId="7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39" fillId="7" borderId="7" xfId="0" applyFont="1" applyFill="1" applyBorder="1" applyAlignment="1">
      <alignment horizontal="left" vertical="center" wrapText="1"/>
    </xf>
    <xf numFmtId="0" fontId="41" fillId="5" borderId="7" xfId="0" applyFont="1" applyFill="1" applyBorder="1" applyAlignment="1">
      <alignment horizontal="left" vertical="center" wrapText="1"/>
    </xf>
    <xf numFmtId="0" fontId="43" fillId="6" borderId="7" xfId="0" applyFont="1" applyFill="1" applyBorder="1" applyAlignment="1">
      <alignment horizontal="left" wrapText="1"/>
    </xf>
    <xf numFmtId="0" fontId="40" fillId="12" borderId="7" xfId="0" applyFont="1" applyFill="1" applyBorder="1" applyAlignment="1">
      <alignment horizontal="left" wrapText="1"/>
    </xf>
    <xf numFmtId="0" fontId="40" fillId="6" borderId="7" xfId="0" applyFont="1" applyFill="1" applyBorder="1" applyAlignment="1">
      <alignment horizontal="left" wrapText="1"/>
    </xf>
    <xf numFmtId="16" fontId="40" fillId="12" borderId="7" xfId="0" applyNumberFormat="1" applyFont="1" applyFill="1" applyBorder="1" applyAlignment="1">
      <alignment horizontal="left" wrapText="1"/>
    </xf>
    <xf numFmtId="0" fontId="4" fillId="0" borderId="0" xfId="0" applyFont="1" applyAlignment="1">
      <alignment horizontal="left" wrapText="1"/>
    </xf>
    <xf numFmtId="1" fontId="39" fillId="7" borderId="7" xfId="0" applyNumberFormat="1" applyFont="1" applyFill="1" applyBorder="1" applyAlignment="1">
      <alignment horizontal="right" vertical="center"/>
    </xf>
    <xf numFmtId="169" fontId="41" fillId="6" borderId="0" xfId="0" applyNumberFormat="1" applyFont="1" applyFill="1" applyAlignment="1">
      <alignment horizontal="right" vertical="center" indent="1"/>
    </xf>
    <xf numFmtId="169" fontId="41" fillId="6" borderId="0" xfId="0" applyNumberFormat="1" applyFont="1" applyFill="1" applyAlignment="1">
      <alignment horizontal="right" vertical="center" wrapText="1" indent="1"/>
    </xf>
    <xf numFmtId="169" fontId="41" fillId="6" borderId="6" xfId="0" applyNumberFormat="1" applyFont="1" applyFill="1" applyBorder="1" applyAlignment="1">
      <alignment horizontal="right" vertical="center" wrapText="1" indent="1"/>
    </xf>
    <xf numFmtId="0" fontId="46" fillId="9" borderId="0" xfId="0" applyFont="1" applyFill="1" applyAlignment="1">
      <alignment horizontal="left" vertical="center" wrapText="1" indent="1"/>
    </xf>
    <xf numFmtId="0" fontId="40" fillId="6" borderId="7" xfId="0" applyFont="1" applyFill="1" applyBorder="1" applyAlignment="1" applyProtection="1">
      <alignment horizontal="left" vertical="center" wrapText="1" indent="2"/>
      <protection locked="0"/>
    </xf>
    <xf numFmtId="0" fontId="45" fillId="6" borderId="5" xfId="0" applyFont="1" applyFill="1" applyBorder="1" applyAlignment="1">
      <alignment horizontal="left" vertical="center" wrapText="1" indent="1"/>
    </xf>
    <xf numFmtId="0" fontId="45" fillId="11" borderId="7" xfId="0" applyFont="1" applyFill="1" applyBorder="1" applyAlignment="1">
      <alignment horizontal="left" vertical="center" wrapText="1" indent="1"/>
    </xf>
    <xf numFmtId="0" fontId="46" fillId="9" borderId="0" xfId="0" applyFont="1" applyFill="1" applyAlignment="1">
      <alignment horizontal="right" vertical="center" indent="1"/>
    </xf>
    <xf numFmtId="0" fontId="39" fillId="10" borderId="7" xfId="0" applyFont="1" applyFill="1" applyBorder="1" applyAlignment="1">
      <alignment horizontal="right" vertical="center" indent="1"/>
    </xf>
    <xf numFmtId="0" fontId="39" fillId="10" borderId="7" xfId="0" applyFont="1" applyFill="1" applyBorder="1" applyAlignment="1">
      <alignment horizontal="right" vertical="center" wrapText="1" indent="1"/>
    </xf>
    <xf numFmtId="169" fontId="40" fillId="6" borderId="7" xfId="1" applyNumberFormat="1" applyFont="1" applyFill="1" applyBorder="1" applyAlignment="1">
      <alignment horizontal="right" vertical="center"/>
    </xf>
    <xf numFmtId="169" fontId="41" fillId="6" borderId="7" xfId="1" applyNumberFormat="1" applyFont="1" applyFill="1" applyBorder="1" applyAlignment="1">
      <alignment horizontal="right" vertical="center"/>
    </xf>
    <xf numFmtId="169" fontId="41" fillId="11" borderId="7" xfId="0" applyNumberFormat="1" applyFont="1" applyFill="1" applyBorder="1" applyAlignment="1">
      <alignment horizontal="right"/>
    </xf>
    <xf numFmtId="169" fontId="39" fillId="10" borderId="7" xfId="1" applyNumberFormat="1" applyFont="1" applyFill="1" applyBorder="1" applyAlignment="1">
      <alignment horizontal="right" vertical="center"/>
    </xf>
    <xf numFmtId="169" fontId="41" fillId="11" borderId="7" xfId="1" applyNumberFormat="1" applyFont="1" applyFill="1" applyBorder="1" applyAlignment="1">
      <alignment horizontal="right" vertical="center"/>
    </xf>
    <xf numFmtId="169" fontId="40" fillId="6" borderId="0" xfId="0" applyNumberFormat="1" applyFont="1" applyFill="1" applyAlignment="1">
      <alignment horizontal="right"/>
    </xf>
    <xf numFmtId="169" fontId="45" fillId="11" borderId="7" xfId="1" applyNumberFormat="1" applyFont="1" applyFill="1" applyBorder="1" applyAlignment="1">
      <alignment horizontal="right" vertical="center"/>
    </xf>
    <xf numFmtId="0" fontId="2" fillId="6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37" fillId="10" borderId="7" xfId="0" applyFont="1" applyFill="1" applyBorder="1" applyAlignment="1">
      <alignment horizontal="left" vertical="center" wrapText="1" indent="1"/>
    </xf>
    <xf numFmtId="0" fontId="41" fillId="6" borderId="7" xfId="0" applyFont="1" applyFill="1" applyBorder="1" applyAlignment="1">
      <alignment horizontal="left" vertical="center" wrapText="1" indent="1"/>
    </xf>
    <xf numFmtId="0" fontId="41" fillId="11" borderId="7" xfId="0" applyFont="1" applyFill="1" applyBorder="1" applyAlignment="1">
      <alignment horizontal="left" wrapText="1"/>
    </xf>
    <xf numFmtId="0" fontId="39" fillId="10" borderId="7" xfId="0" applyFont="1" applyFill="1" applyBorder="1" applyAlignment="1" applyProtection="1">
      <alignment horizontal="left" vertical="center" wrapText="1" indent="2"/>
      <protection locked="0"/>
    </xf>
    <xf numFmtId="0" fontId="41" fillId="11" borderId="7" xfId="0" applyFont="1" applyFill="1" applyBorder="1" applyAlignment="1">
      <alignment horizontal="left" vertical="center" wrapText="1" indent="1"/>
    </xf>
    <xf numFmtId="0" fontId="40" fillId="6" borderId="0" xfId="0" applyFont="1" applyFill="1" applyAlignment="1">
      <alignment horizontal="left" wrapText="1"/>
    </xf>
    <xf numFmtId="0" fontId="2" fillId="6" borderId="0" xfId="0" applyFont="1" applyFill="1" applyAlignment="1">
      <alignment horizontal="left" wrapText="1"/>
    </xf>
    <xf numFmtId="0" fontId="36" fillId="0" borderId="7" xfId="0" applyFont="1" applyBorder="1"/>
    <xf numFmtId="0" fontId="45" fillId="14" borderId="7" xfId="0" applyFont="1" applyFill="1" applyBorder="1"/>
    <xf numFmtId="169" fontId="36" fillId="0" borderId="7" xfId="0" applyNumberFormat="1" applyFont="1" applyBorder="1"/>
    <xf numFmtId="169" fontId="45" fillId="14" borderId="7" xfId="0" applyNumberFormat="1" applyFont="1" applyFill="1" applyBorder="1"/>
    <xf numFmtId="0" fontId="45" fillId="14" borderId="15" xfId="0" applyFont="1" applyFill="1" applyBorder="1"/>
    <xf numFmtId="0" fontId="45" fillId="14" borderId="16" xfId="0" applyFont="1" applyFill="1" applyBorder="1"/>
    <xf numFmtId="169" fontId="36" fillId="0" borderId="9" xfId="0" applyNumberFormat="1" applyFont="1" applyBorder="1"/>
    <xf numFmtId="0" fontId="36" fillId="0" borderId="14" xfId="0" applyFont="1" applyBorder="1"/>
    <xf numFmtId="0" fontId="45" fillId="5" borderId="7" xfId="0" applyFont="1" applyFill="1" applyBorder="1" applyAlignment="1">
      <alignment horizontal="center"/>
    </xf>
    <xf numFmtId="0" fontId="36" fillId="6" borderId="7" xfId="0" applyFont="1" applyFill="1" applyBorder="1"/>
    <xf numFmtId="0" fontId="47" fillId="9" borderId="7" xfId="0" applyFont="1" applyFill="1" applyBorder="1"/>
    <xf numFmtId="0" fontId="45" fillId="5" borderId="7" xfId="0" applyFont="1" applyFill="1" applyBorder="1" applyAlignment="1">
      <alignment horizontal="center" wrapText="1"/>
    </xf>
    <xf numFmtId="0" fontId="33" fillId="15" borderId="13" xfId="3" applyFont="1" applyFill="1" applyBorder="1" applyAlignment="1">
      <alignment horizontal="center" vertical="center" indent="1"/>
    </xf>
    <xf numFmtId="0" fontId="33" fillId="15" borderId="14" xfId="3" applyFont="1" applyFill="1" applyBorder="1" applyAlignment="1">
      <alignment horizontal="center" vertical="center" indent="1"/>
    </xf>
    <xf numFmtId="0" fontId="33" fillId="15" borderId="14" xfId="3" applyFont="1" applyFill="1" applyBorder="1" applyAlignment="1">
      <alignment horizontal="center" vertical="center" wrapText="1" indent="1"/>
    </xf>
    <xf numFmtId="0" fontId="33" fillId="15" borderId="11" xfId="3" applyFont="1" applyFill="1" applyBorder="1" applyAlignment="1">
      <alignment horizontal="center" vertical="center" wrapText="1" indent="1"/>
    </xf>
    <xf numFmtId="0" fontId="49" fillId="15" borderId="13" xfId="3" applyFont="1" applyFill="1" applyBorder="1" applyAlignment="1">
      <alignment horizontal="center" vertical="center" indent="1"/>
    </xf>
    <xf numFmtId="0" fontId="49" fillId="15" borderId="14" xfId="3" applyFont="1" applyFill="1" applyBorder="1" applyAlignment="1">
      <alignment horizontal="center" vertical="center" indent="1"/>
    </xf>
    <xf numFmtId="0" fontId="49" fillId="15" borderId="14" xfId="3" applyFont="1" applyFill="1" applyBorder="1" applyAlignment="1">
      <alignment horizontal="center" vertical="center" wrapText="1" indent="1"/>
    </xf>
    <xf numFmtId="0" fontId="49" fillId="15" borderId="11" xfId="3" applyFont="1" applyFill="1" applyBorder="1" applyAlignment="1">
      <alignment horizontal="center" vertical="center" wrapText="1" indent="1"/>
    </xf>
    <xf numFmtId="0" fontId="33" fillId="15" borderId="12" xfId="0" applyFont="1" applyFill="1" applyBorder="1" applyAlignment="1">
      <alignment horizontal="left" vertical="center" wrapText="1" indent="1"/>
    </xf>
    <xf numFmtId="0" fontId="33" fillId="15" borderId="15" xfId="0" applyFont="1" applyFill="1" applyBorder="1" applyAlignment="1">
      <alignment horizontal="left" vertical="center" wrapText="1" indent="1"/>
    </xf>
    <xf numFmtId="167" fontId="33" fillId="15" borderId="15" xfId="0" applyNumberFormat="1" applyFont="1" applyFill="1" applyBorder="1" applyAlignment="1">
      <alignment horizontal="left" vertical="center" indent="1"/>
    </xf>
    <xf numFmtId="167" fontId="33" fillId="15" borderId="10" xfId="0" applyNumberFormat="1" applyFont="1" applyFill="1" applyBorder="1" applyAlignment="1">
      <alignment horizontal="left" vertical="center" indent="1"/>
    </xf>
    <xf numFmtId="0" fontId="49" fillId="15" borderId="12" xfId="0" applyFont="1" applyFill="1" applyBorder="1" applyAlignment="1">
      <alignment horizontal="left" vertical="center" wrapText="1" indent="1"/>
    </xf>
    <xf numFmtId="0" fontId="49" fillId="15" borderId="15" xfId="0" applyFont="1" applyFill="1" applyBorder="1" applyAlignment="1">
      <alignment horizontal="left" vertical="center" wrapText="1" indent="1"/>
    </xf>
    <xf numFmtId="167" fontId="49" fillId="15" borderId="15" xfId="0" applyNumberFormat="1" applyFont="1" applyFill="1" applyBorder="1" applyAlignment="1">
      <alignment horizontal="left" vertical="center" indent="1"/>
    </xf>
    <xf numFmtId="167" fontId="49" fillId="15" borderId="10" xfId="0" applyNumberFormat="1" applyFont="1" applyFill="1" applyBorder="1" applyAlignment="1">
      <alignment horizontal="left" vertical="center" indent="1"/>
    </xf>
    <xf numFmtId="0" fontId="13" fillId="16" borderId="0" xfId="2" applyFont="1" applyFill="1" applyBorder="1" applyAlignment="1">
      <alignment horizontal="left" vertical="center"/>
    </xf>
    <xf numFmtId="0" fontId="50" fillId="16" borderId="0" xfId="2" applyFont="1" applyFill="1" applyBorder="1" applyAlignment="1">
      <alignment horizontal="left" vertical="center"/>
    </xf>
    <xf numFmtId="0" fontId="29" fillId="9" borderId="7" xfId="5" applyFont="1" applyFill="1" applyBorder="1" applyAlignment="1">
      <alignment horizontal="left" vertical="center" wrapText="1" indent="1"/>
    </xf>
    <xf numFmtId="0" fontId="51" fillId="0" borderId="0" xfId="0" applyFont="1" applyAlignment="1">
      <alignment vertical="center"/>
    </xf>
    <xf numFmtId="0" fontId="52" fillId="5" borderId="0" xfId="0" applyFont="1" applyFill="1" applyAlignment="1">
      <alignment vertical="center"/>
    </xf>
    <xf numFmtId="0" fontId="39" fillId="17" borderId="17" xfId="0" applyFont="1" applyFill="1" applyBorder="1" applyAlignment="1">
      <alignment horizontal="center" vertical="center"/>
    </xf>
    <xf numFmtId="0" fontId="39" fillId="17" borderId="17" xfId="0" applyFont="1" applyFill="1" applyBorder="1" applyAlignment="1">
      <alignment vertical="center"/>
    </xf>
    <xf numFmtId="0" fontId="39" fillId="17" borderId="17" xfId="0" applyFont="1" applyFill="1" applyBorder="1" applyAlignment="1">
      <alignment horizontal="right" vertical="center"/>
    </xf>
    <xf numFmtId="0" fontId="54" fillId="5" borderId="18" xfId="0" applyFont="1" applyFill="1" applyBorder="1" applyAlignment="1">
      <alignment horizontal="center" vertical="center"/>
    </xf>
    <xf numFmtId="0" fontId="54" fillId="5" borderId="18" xfId="0" applyFont="1" applyFill="1" applyBorder="1" applyAlignment="1">
      <alignment vertical="center"/>
    </xf>
    <xf numFmtId="0" fontId="54" fillId="5" borderId="18" xfId="0" applyFont="1" applyFill="1" applyBorder="1" applyAlignment="1">
      <alignment horizontal="right" vertical="center"/>
    </xf>
    <xf numFmtId="0" fontId="51" fillId="0" borderId="18" xfId="0" applyFont="1" applyBorder="1" applyAlignment="1">
      <alignment horizontal="center" vertical="center"/>
    </xf>
    <xf numFmtId="0" fontId="51" fillId="0" borderId="18" xfId="0" applyFont="1" applyBorder="1" applyAlignment="1">
      <alignment vertical="center"/>
    </xf>
    <xf numFmtId="169" fontId="51" fillId="0" borderId="18" xfId="0" applyNumberFormat="1" applyFont="1" applyBorder="1" applyAlignment="1">
      <alignment horizontal="right" vertical="center"/>
    </xf>
    <xf numFmtId="0" fontId="52" fillId="0" borderId="18" xfId="0" applyFont="1" applyBorder="1" applyAlignment="1">
      <alignment horizontal="center" vertical="center"/>
    </xf>
    <xf numFmtId="0" fontId="52" fillId="0" borderId="18" xfId="0" applyFont="1" applyBorder="1" applyAlignment="1">
      <alignment vertical="center"/>
    </xf>
    <xf numFmtId="169" fontId="52" fillId="0" borderId="18" xfId="0" applyNumberFormat="1" applyFont="1" applyBorder="1" applyAlignment="1">
      <alignment horizontal="right" vertical="center"/>
    </xf>
    <xf numFmtId="169" fontId="54" fillId="5" borderId="18" xfId="0" applyNumberFormat="1" applyFont="1" applyFill="1" applyBorder="1" applyAlignment="1">
      <alignment horizontal="right" vertical="center"/>
    </xf>
    <xf numFmtId="0" fontId="52" fillId="11" borderId="18" xfId="0" applyFont="1" applyFill="1" applyBorder="1" applyAlignment="1">
      <alignment horizontal="center" vertical="center"/>
    </xf>
    <xf numFmtId="0" fontId="52" fillId="11" borderId="18" xfId="0" applyFont="1" applyFill="1" applyBorder="1" applyAlignment="1">
      <alignment vertical="center"/>
    </xf>
    <xf numFmtId="169" fontId="52" fillId="11" borderId="18" xfId="0" applyNumberFormat="1" applyFont="1" applyFill="1" applyBorder="1" applyAlignment="1">
      <alignment horizontal="right" vertical="center"/>
    </xf>
    <xf numFmtId="0" fontId="52" fillId="0" borderId="19" xfId="0" applyFont="1" applyBorder="1" applyAlignment="1">
      <alignment horizontal="center" vertical="center"/>
    </xf>
    <xf numFmtId="0" fontId="52" fillId="0" borderId="19" xfId="0" applyFont="1" applyBorder="1" applyAlignment="1">
      <alignment vertical="center"/>
    </xf>
    <xf numFmtId="169" fontId="52" fillId="0" borderId="19" xfId="0" applyNumberFormat="1" applyFont="1" applyBorder="1" applyAlignment="1">
      <alignment horizontal="right" vertical="center"/>
    </xf>
    <xf numFmtId="1" fontId="55" fillId="7" borderId="7" xfId="0" applyNumberFormat="1" applyFont="1" applyFill="1" applyBorder="1" applyAlignment="1">
      <alignment horizontal="right" vertical="center"/>
    </xf>
    <xf numFmtId="0" fontId="56" fillId="12" borderId="7" xfId="0" applyFont="1" applyFill="1" applyBorder="1" applyAlignment="1">
      <alignment horizontal="left" wrapText="1"/>
    </xf>
    <xf numFmtId="0" fontId="56" fillId="12" borderId="7" xfId="0" applyFon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2" fillId="6" borderId="0" xfId="0" applyFont="1" applyFill="1" applyAlignment="1">
      <alignment horizontal="center" vertical="center"/>
    </xf>
    <xf numFmtId="0" fontId="57" fillId="5" borderId="0" xfId="0" applyFont="1" applyFill="1" applyAlignment="1">
      <alignment horizontal="center"/>
    </xf>
    <xf numFmtId="0" fontId="57" fillId="5" borderId="0" xfId="0" applyFont="1" applyFill="1" applyAlignment="1">
      <alignment horizontal="center" vertical="center"/>
    </xf>
    <xf numFmtId="0" fontId="21" fillId="6" borderId="7" xfId="0" applyFont="1" applyFill="1" applyBorder="1" applyAlignment="1">
      <alignment horizontal="center"/>
    </xf>
    <xf numFmtId="0" fontId="56" fillId="6" borderId="7" xfId="0" applyFont="1" applyFill="1" applyBorder="1" applyAlignment="1">
      <alignment horizontal="left" wrapText="1"/>
    </xf>
    <xf numFmtId="0" fontId="56" fillId="6" borderId="7" xfId="0" applyFont="1" applyFill="1" applyBorder="1" applyAlignment="1">
      <alignment horizontal="center"/>
    </xf>
    <xf numFmtId="0" fontId="42" fillId="7" borderId="0" xfId="0" applyFont="1" applyFill="1" applyAlignment="1">
      <alignment horizontal="left" vertical="center"/>
    </xf>
    <xf numFmtId="0" fontId="15" fillId="0" borderId="0" xfId="3" applyFont="1">
      <alignment horizontal="left" vertical="center" wrapText="1" indent="1"/>
    </xf>
    <xf numFmtId="0" fontId="15" fillId="7" borderId="0" xfId="0" applyFont="1" applyFill="1" applyAlignment="1">
      <alignment horizontal="left" vertical="center"/>
    </xf>
    <xf numFmtId="166" fontId="15" fillId="7" borderId="0" xfId="0" quotePrefix="1" applyNumberFormat="1" applyFont="1" applyFill="1" applyAlignment="1">
      <alignment horizontal="left" vertical="center"/>
    </xf>
    <xf numFmtId="166" fontId="21" fillId="9" borderId="0" xfId="0" quotePrefix="1" applyNumberFormat="1" applyFont="1" applyFill="1" applyAlignment="1">
      <alignment horizontal="left" vertical="center"/>
    </xf>
    <xf numFmtId="166" fontId="22" fillId="10" borderId="7" xfId="0" quotePrefix="1" applyNumberFormat="1" applyFont="1" applyFill="1" applyBorder="1" applyAlignment="1">
      <alignment horizontal="left" vertical="center"/>
    </xf>
    <xf numFmtId="0" fontId="42" fillId="7" borderId="0" xfId="0" applyFont="1" applyFill="1" applyAlignment="1">
      <alignment horizontal="left" vertical="center"/>
    </xf>
    <xf numFmtId="0" fontId="58" fillId="0" borderId="0" xfId="0" applyFont="1" applyAlignment="1">
      <alignment vertical="center" wrapText="1"/>
    </xf>
    <xf numFmtId="0" fontId="60" fillId="0" borderId="0" xfId="0" applyFont="1" applyAlignment="1">
      <alignment vertical="center" wrapText="1"/>
    </xf>
    <xf numFmtId="0" fontId="15" fillId="7" borderId="0" xfId="3" applyFont="1" applyFill="1" applyAlignment="1">
      <alignment horizontal="left" vertical="top" wrapText="1"/>
    </xf>
    <xf numFmtId="0" fontId="59" fillId="5" borderId="0" xfId="0" applyFont="1" applyFill="1" applyAlignment="1">
      <alignment vertical="center"/>
    </xf>
    <xf numFmtId="0" fontId="52" fillId="5" borderId="0" xfId="0" applyFont="1" applyFill="1" applyAlignment="1">
      <alignment vertical="center"/>
    </xf>
    <xf numFmtId="0" fontId="58" fillId="0" borderId="0" xfId="0" applyFont="1" applyAlignment="1">
      <alignment vertical="center"/>
    </xf>
    <xf numFmtId="0" fontId="42" fillId="7" borderId="7" xfId="0" applyFont="1" applyFill="1" applyBorder="1"/>
    <xf numFmtId="0" fontId="37" fillId="10" borderId="7" xfId="0" applyFont="1" applyFill="1" applyBorder="1"/>
    <xf numFmtId="0" fontId="48" fillId="13" borderId="7" xfId="0" applyFont="1" applyFill="1" applyBorder="1"/>
    <xf numFmtId="0" fontId="45" fillId="5" borderId="7" xfId="0" applyFont="1" applyFill="1" applyBorder="1"/>
    <xf numFmtId="0" fontId="53" fillId="0" borderId="0" xfId="0" applyFont="1" applyAlignment="1">
      <alignment vertical="center"/>
    </xf>
  </cellXfs>
  <cellStyles count="10">
    <cellStyle name="Currency 2" xfId="6" xr:uid="{40839121-582F-4099-8DFB-120748F526D1}"/>
    <cellStyle name="Heading 1 2" xfId="2" xr:uid="{211B33F2-188F-427C-9685-A3AAB9B91AFE}"/>
    <cellStyle name="Heading 2 2" xfId="5" xr:uid="{BE5C563D-91BE-424A-A033-A8CD8F6FBF85}"/>
    <cellStyle name="Input 2" xfId="7" xr:uid="{6AE790D1-1EE3-4B13-B4B7-2A2E7F520C9A}"/>
    <cellStyle name="Monétaire" xfId="1" builtinId="4"/>
    <cellStyle name="Normal" xfId="0" builtinId="0"/>
    <cellStyle name="Normal 3" xfId="3" xr:uid="{B4D0F1FE-901F-4EFE-992B-2F7FA4C6B1AF}"/>
    <cellStyle name="Percent 2" xfId="8" xr:uid="{11C8F64C-8D3F-429F-97B5-3C43602B746B}"/>
    <cellStyle name="Pourcentage" xfId="9" builtinId="5"/>
    <cellStyle name="Title 2" xfId="4" xr:uid="{DC3E9D01-6BD7-4CCF-87DF-EE030541DDC1}"/>
  </cellStyles>
  <dxfs count="96">
    <dxf>
      <font>
        <color rgb="FF375623"/>
      </font>
      <fill>
        <patternFill patternType="solid">
          <fgColor indexed="64"/>
          <bgColor rgb="FFE2F0D9"/>
        </patternFill>
      </fill>
    </dxf>
    <dxf>
      <font>
        <color rgb="FF9C0006"/>
      </font>
      <fill>
        <patternFill patternType="solid">
          <fgColor indexed="64"/>
          <bgColor rgb="FFFCE4D6"/>
        </patternFill>
      </fill>
    </dxf>
    <dxf>
      <font>
        <color rgb="FF375623"/>
      </font>
      <fill>
        <patternFill patternType="solid">
          <fgColor indexed="64"/>
          <bgColor rgb="FFE2F0D9"/>
        </patternFill>
      </fill>
    </dxf>
    <dxf>
      <font>
        <color rgb="FF9C0006"/>
      </font>
      <fill>
        <patternFill patternType="solid">
          <fgColor indexed="64"/>
          <bgColor rgb="FFFCE4D6"/>
        </patternFill>
      </fill>
    </dxf>
    <dxf>
      <font>
        <color rgb="FF375623"/>
      </font>
      <fill>
        <patternFill patternType="solid">
          <fgColor indexed="64"/>
          <bgColor rgb="FFE2F0D9"/>
        </patternFill>
      </fill>
    </dxf>
    <dxf>
      <font>
        <color rgb="FF9C0006"/>
      </font>
      <fill>
        <patternFill patternType="solid">
          <fgColor indexed="64"/>
          <bgColor rgb="FFFCE4D6"/>
        </patternFill>
      </fill>
    </dxf>
    <dxf>
      <font>
        <color rgb="FF375623"/>
      </font>
      <fill>
        <patternFill patternType="solid">
          <fgColor indexed="64"/>
          <bgColor rgb="FFE2F0D9"/>
        </patternFill>
      </fill>
    </dxf>
    <dxf>
      <font>
        <color rgb="FF9C0006"/>
      </font>
      <fill>
        <patternFill patternType="solid">
          <fgColor indexed="64"/>
          <bgColor rgb="FFFCE4D6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1F2933"/>
        <name val="Aptos"/>
        <family val="2"/>
        <scheme val="none"/>
      </font>
      <numFmt numFmtId="167" formatCode="#,##0\ &quot;$&quot;;[Red]\(#,##0\ &quot;$&quot;\);\-\ &quot;$&quot;"/>
      <fill>
        <patternFill patternType="solid">
          <fgColor indexed="64"/>
          <bgColor rgb="FFEAF2F8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rgb="FFB7C9D9"/>
        </left>
        <right/>
        <top style="thin">
          <color rgb="FFB7C9D9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4"/>
        <color rgb="FF262626"/>
        <name val="Aptos"/>
        <scheme val="none"/>
      </font>
      <numFmt numFmtId="167" formatCode="#,##0\ &quot;$&quot;;[Red]\(#,##0\ &quot;$&quot;\);\-\ &quot;$&quot;"/>
      <fill>
        <patternFill patternType="solid">
          <fgColor indexed="64"/>
          <bgColor rgb="FFFFFFFF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rgb="FFB7C9D9"/>
        </left>
        <right/>
        <top style="thin">
          <color rgb="FFB7C9D9"/>
        </top>
        <bottom style="thin">
          <color rgb="FFB7C9D9"/>
        </bottom>
        <vertical style="thin">
          <color rgb="FFB7C9D9"/>
        </vertical>
        <horizontal style="thin">
          <color rgb="FFB7C9D9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1F2933"/>
        <name val="Aptos"/>
        <family val="2"/>
        <scheme val="none"/>
      </font>
      <numFmt numFmtId="167" formatCode="#,##0\ &quot;$&quot;;[Red]\(#,##0\ &quot;$&quot;\);\-\ &quot;$&quot;"/>
      <fill>
        <patternFill patternType="solid">
          <fgColor indexed="64"/>
          <bgColor rgb="FFEAF2F8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rgb="FFB7C9D9"/>
        </left>
        <right style="thin">
          <color rgb="FFB7C9D9"/>
        </right>
        <top style="thin">
          <color rgb="FFB7C9D9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4"/>
        <color rgb="FF262626"/>
        <name val="Aptos"/>
        <scheme val="minor"/>
      </font>
      <numFmt numFmtId="167" formatCode="#,##0\ &quot;$&quot;;[Red]\(#,##0\ &quot;$&quot;\);\-\ &quot;$&quot;"/>
      <fill>
        <patternFill patternType="solid">
          <fgColor indexed="64"/>
          <bgColor rgb="FFFFFFFF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rgb="FFB7C9D9"/>
        </left>
        <right style="thin">
          <color rgb="FFB7C9D9"/>
        </right>
        <top style="thin">
          <color rgb="FFB7C9D9"/>
        </top>
        <bottom style="thin">
          <color rgb="FFB7C9D9"/>
        </bottom>
        <vertical style="thin">
          <color rgb="FFB7C9D9"/>
        </vertical>
        <horizontal style="thin">
          <color rgb="FFB7C9D9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1F2933"/>
        <name val="Aptos"/>
        <family val="2"/>
        <scheme val="none"/>
      </font>
      <numFmt numFmtId="167" formatCode="#,##0\ &quot;$&quot;;[Red]\(#,##0\ &quot;$&quot;\);\-\ &quot;$&quot;"/>
      <fill>
        <patternFill patternType="solid">
          <fgColor indexed="64"/>
          <bgColor rgb="FFEAF2F8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rgb="FFB7C9D9"/>
        </left>
        <right style="thin">
          <color rgb="FFB7C9D9"/>
        </right>
        <top style="thin">
          <color rgb="FFB7C9D9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4"/>
        <color rgb="FF262626"/>
        <name val="Aptos"/>
        <scheme val="minor"/>
      </font>
      <numFmt numFmtId="167" formatCode="#,##0\ &quot;$&quot;;[Red]\(#,##0\ &quot;$&quot;\);\-\ &quot;$&quot;"/>
      <fill>
        <patternFill patternType="solid">
          <fgColor indexed="64"/>
          <bgColor rgb="FFFFFFFF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rgb="FFB7C9D9"/>
        </left>
        <right style="thin">
          <color rgb="FFB7C9D9"/>
        </right>
        <top style="thin">
          <color rgb="FFB7C9D9"/>
        </top>
        <bottom style="thin">
          <color rgb="FFB7C9D9"/>
        </bottom>
        <vertical style="thin">
          <color rgb="FFB7C9D9"/>
        </vertical>
        <horizontal style="thin">
          <color rgb="FFB7C9D9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1F2933"/>
        <name val="Aptos"/>
        <family val="2"/>
        <scheme val="none"/>
      </font>
      <numFmt numFmtId="167" formatCode="#,##0\ &quot;$&quot;;[Red]\(#,##0\ &quot;$&quot;\);\-\ &quot;$&quot;"/>
      <fill>
        <patternFill patternType="solid">
          <fgColor indexed="64"/>
          <bgColor rgb="FFEAF2F8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rgb="FFB7C9D9"/>
        </left>
        <right style="thin">
          <color rgb="FFB7C9D9"/>
        </right>
        <top style="thin">
          <color rgb="FFB7C9D9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4"/>
        <color rgb="FF262626"/>
        <name val="Aptos"/>
        <scheme val="minor"/>
      </font>
      <numFmt numFmtId="167" formatCode="#,##0\ &quot;$&quot;;[Red]\(#,##0\ &quot;$&quot;\);\-\ &quot;$&quot;"/>
      <fill>
        <patternFill patternType="solid">
          <fgColor indexed="64"/>
          <bgColor rgb="FFFFFFFF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rgb="FFB7C9D9"/>
        </left>
        <right style="thin">
          <color rgb="FFB7C9D9"/>
        </right>
        <top style="thin">
          <color rgb="FFB7C9D9"/>
        </top>
        <bottom style="thin">
          <color rgb="FFB7C9D9"/>
        </bottom>
        <vertical style="thin">
          <color rgb="FFB7C9D9"/>
        </vertical>
        <horizontal style="thin">
          <color rgb="FFB7C9D9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1F2933"/>
        <name val="Aptos"/>
        <family val="2"/>
        <scheme val="none"/>
      </font>
      <numFmt numFmtId="167" formatCode="#,##0\ &quot;$&quot;;[Red]\(#,##0\ &quot;$&quot;\);\-\ &quot;$&quot;"/>
      <fill>
        <patternFill patternType="solid">
          <fgColor indexed="64"/>
          <bgColor rgb="FFEAF2F8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rgb="FFB7C9D9"/>
        </left>
        <right style="thin">
          <color rgb="FFB7C9D9"/>
        </right>
        <top style="thin">
          <color rgb="FFB7C9D9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4"/>
        <color rgb="FF262626"/>
        <name val="Aptos"/>
        <scheme val="minor"/>
      </font>
      <numFmt numFmtId="167" formatCode="#,##0\ &quot;$&quot;;[Red]\(#,##0\ &quot;$&quot;\);\-\ &quot;$&quot;"/>
      <fill>
        <patternFill patternType="solid">
          <fgColor indexed="64"/>
          <bgColor rgb="FFFFFFFF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rgb="FFB7C9D9"/>
        </left>
        <right style="thin">
          <color rgb="FFB7C9D9"/>
        </right>
        <top style="thin">
          <color rgb="FFB7C9D9"/>
        </top>
        <bottom style="thin">
          <color rgb="FFB7C9D9"/>
        </bottom>
        <vertical style="thin">
          <color rgb="FFB7C9D9"/>
        </vertical>
        <horizontal style="thin">
          <color rgb="FFB7C9D9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1F2933"/>
        <name val="Aptos"/>
        <family val="2"/>
        <scheme val="none"/>
      </font>
      <fill>
        <patternFill patternType="solid">
          <fgColor indexed="64"/>
          <bgColor rgb="FFEAF2F8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rgb="FFB7C9D9"/>
        </left>
        <right style="thin">
          <color rgb="FFB7C9D9"/>
        </right>
        <top style="thin">
          <color rgb="FFB7C9D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262626"/>
        <name val="Aptos"/>
        <scheme val="minor"/>
      </font>
      <fill>
        <patternFill patternType="solid">
          <fgColor indexed="64"/>
          <bgColor rgb="FFFFFFFF"/>
        </patternFill>
      </fill>
      <alignment wrapText="1"/>
      <border diagonalUp="0" diagonalDown="0">
        <left style="thin">
          <color rgb="FFB7C9D9"/>
        </left>
        <right style="thin">
          <color rgb="FFB7C9D9"/>
        </right>
        <top style="thin">
          <color rgb="FFB7C9D9"/>
        </top>
        <bottom style="thin">
          <color rgb="FFB7C9D9"/>
        </bottom>
        <vertical style="thin">
          <color rgb="FFB7C9D9"/>
        </vertical>
        <horizontal style="thin">
          <color rgb="FFB7C9D9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1F2933"/>
        <name val="Aptos"/>
        <family val="2"/>
        <scheme val="none"/>
      </font>
      <fill>
        <patternFill patternType="solid">
          <fgColor indexed="64"/>
          <bgColor rgb="FFEAF2F8"/>
        </patternFill>
      </fill>
      <alignment horizontal="left" vertical="center" textRotation="0" wrapText="1" indent="1" justifyLastLine="0" shrinkToFit="0" readingOrder="0"/>
      <border diagonalUp="0" diagonalDown="0" outline="0">
        <left/>
        <right style="thin">
          <color rgb="FFB7C9D9"/>
        </right>
        <top style="thin">
          <color rgb="FFB7C9D9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4"/>
        <color rgb="FF262626"/>
        <name val="Aptos"/>
        <scheme val="minor"/>
      </font>
      <fill>
        <patternFill patternType="solid">
          <fgColor indexed="64"/>
          <bgColor rgb="FFFFFFFF"/>
        </patternFill>
      </fill>
      <alignment horizontal="left" vertical="center" textRotation="0" indent="1" justifyLastLine="0" shrinkToFit="0" readingOrder="0"/>
      <border diagonalUp="0" diagonalDown="0">
        <left/>
        <right style="thin">
          <color rgb="FFB7C9D9"/>
        </right>
        <top style="thin">
          <color rgb="FFB7C9D9"/>
        </top>
        <bottom style="thin">
          <color rgb="FFB7C9D9"/>
        </bottom>
        <vertical style="thin">
          <color rgb="FFB7C9D9"/>
        </vertical>
        <horizontal style="thin">
          <color rgb="FFB7C9D9"/>
        </horizontal>
      </border>
    </dxf>
    <dxf>
      <border>
        <top style="thin">
          <color rgb="FFB7C9D9"/>
        </top>
      </border>
    </dxf>
    <dxf>
      <font>
        <b/>
        <i val="0"/>
        <strike val="0"/>
        <outline val="0"/>
        <shadow val="0"/>
        <u val="none"/>
        <vertAlign val="baseline"/>
        <sz val="14"/>
        <color rgb="FF1F2933"/>
        <name val="Aptos Narrow"/>
        <scheme val="none"/>
      </font>
      <fill>
        <patternFill patternType="solid">
          <fgColor rgb="FF000000"/>
          <bgColor rgb="FFEAF2F8"/>
        </patternFill>
      </fill>
      <border diagonalUp="0" diagonalDown="0">
        <left style="thin">
          <color rgb="FFB7C9D9"/>
        </left>
        <right style="thin">
          <color rgb="FFB7C9D9"/>
        </right>
        <top/>
        <bottom/>
        <vertical style="thin">
          <color rgb="FFB7C9D9"/>
        </vertical>
        <horizontal style="thin">
          <color rgb="FFB7C9D9"/>
        </horizontal>
      </border>
    </dxf>
    <dxf>
      <border diagonalUp="0" diagonalDown="0">
        <left style="thin">
          <color rgb="FFB7C9D9"/>
        </left>
        <right style="thin">
          <color rgb="FFB7C9D9"/>
        </right>
        <top style="thin">
          <color rgb="FFB7C9D9"/>
        </top>
        <bottom style="thin">
          <color rgb="FFB7C9D9"/>
        </bottom>
      </border>
    </dxf>
    <dxf>
      <font>
        <b val="0"/>
        <i val="0"/>
        <strike val="0"/>
        <outline val="0"/>
        <shadow val="0"/>
        <u val="none"/>
        <vertAlign val="baseline"/>
        <sz val="12"/>
        <color rgb="FF262626"/>
        <name val="Aptos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B7C9D9"/>
        </bottom>
      </border>
    </dxf>
    <dxf>
      <font>
        <b/>
        <i val="0"/>
        <strike val="0"/>
        <outline val="0"/>
        <shadow val="0"/>
        <u val="none"/>
        <vertAlign val="baseline"/>
        <sz val="14"/>
        <color rgb="FF1F2933"/>
        <name val="Aptos"/>
        <scheme val="major"/>
      </font>
      <fill>
        <patternFill patternType="solid">
          <fgColor indexed="64"/>
          <bgColor rgb="FFD9EAF7"/>
        </patternFill>
      </fill>
      <alignment horizontal="center"/>
      <border diagonalUp="0" diagonalDown="0">
        <left style="thin">
          <color rgb="FFB7C9D9"/>
        </left>
        <right style="thin">
          <color rgb="FFB7C9D9"/>
        </right>
        <top/>
        <bottom/>
        <vertical style="thin">
          <color rgb="FFB7C9D9"/>
        </vertical>
        <horizontal style="thin">
          <color rgb="FFB7C9D9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1F2933"/>
        <name val="Aptos"/>
        <family val="2"/>
        <scheme val="none"/>
      </font>
      <numFmt numFmtId="167" formatCode="#,##0\ &quot;$&quot;;[Red]\(#,##0\ &quot;$&quot;\);\-\ &quot;$&quot;"/>
      <fill>
        <patternFill patternType="solid">
          <fgColor indexed="64"/>
          <bgColor theme="5" tint="0.79998168889431442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rgb="FFB7C9D9"/>
        </left>
        <right/>
        <top style="thin">
          <color rgb="FFB7C9D9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4"/>
        <color rgb="FF262626"/>
        <name val="Aptos"/>
        <scheme val="minor"/>
      </font>
      <numFmt numFmtId="167" formatCode="#,##0\ &quot;$&quot;;[Red]\(#,##0\ &quot;$&quot;\);\-\ &quot;$&quot;"/>
      <fill>
        <patternFill patternType="solid">
          <fgColor indexed="64"/>
          <bgColor rgb="FFFFFFFF"/>
        </patternFill>
      </fill>
      <alignment horizontal="left" vertical="center" textRotation="0" indent="1" justifyLastLine="0" shrinkToFit="0" readingOrder="0"/>
      <border diagonalUp="0" diagonalDown="0">
        <left style="thin">
          <color rgb="FFB7C9D9"/>
        </left>
        <right/>
        <top style="thin">
          <color rgb="FFB7C9D9"/>
        </top>
        <bottom style="thin">
          <color rgb="FFB7C9D9"/>
        </bottom>
        <vertical style="thin">
          <color rgb="FFB7C9D9"/>
        </vertical>
        <horizontal style="thin">
          <color rgb="FFB7C9D9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1F2933"/>
        <name val="Aptos"/>
        <family val="2"/>
        <scheme val="none"/>
      </font>
      <numFmt numFmtId="167" formatCode="#,##0\ &quot;$&quot;;[Red]\(#,##0\ &quot;$&quot;\);\-\ &quot;$&quot;"/>
      <fill>
        <patternFill patternType="solid">
          <fgColor indexed="64"/>
          <bgColor theme="5" tint="0.79998168889431442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rgb="FFB7C9D9"/>
        </left>
        <right style="thin">
          <color rgb="FFB7C9D9"/>
        </right>
        <top style="thin">
          <color rgb="FFB7C9D9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4"/>
        <color rgb="FF262626"/>
        <name val="Aptos"/>
        <scheme val="minor"/>
      </font>
      <numFmt numFmtId="167" formatCode="#,##0\ &quot;$&quot;;[Red]\(#,##0\ &quot;$&quot;\);\-\ &quot;$&quot;"/>
      <fill>
        <patternFill patternType="solid">
          <fgColor indexed="64"/>
          <bgColor rgb="FFFFFFFF"/>
        </patternFill>
      </fill>
      <alignment horizontal="left" vertical="center" textRotation="0" indent="1" justifyLastLine="0" shrinkToFit="0" readingOrder="0"/>
      <border diagonalUp="0" diagonalDown="0">
        <left style="thin">
          <color rgb="FFB7C9D9"/>
        </left>
        <right style="thin">
          <color rgb="FFB7C9D9"/>
        </right>
        <top style="thin">
          <color rgb="FFB7C9D9"/>
        </top>
        <bottom style="thin">
          <color rgb="FFB7C9D9"/>
        </bottom>
        <vertical style="thin">
          <color rgb="FFB7C9D9"/>
        </vertical>
        <horizontal style="thin">
          <color rgb="FFB7C9D9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1F2933"/>
        <name val="Aptos"/>
        <family val="2"/>
        <scheme val="none"/>
      </font>
      <numFmt numFmtId="167" formatCode="#,##0\ &quot;$&quot;;[Red]\(#,##0\ &quot;$&quot;\);\-\ &quot;$&quot;"/>
      <fill>
        <patternFill patternType="solid">
          <fgColor indexed="64"/>
          <bgColor theme="5" tint="0.79998168889431442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rgb="FFB7C9D9"/>
        </left>
        <right style="thin">
          <color rgb="FFB7C9D9"/>
        </right>
        <top style="thin">
          <color rgb="FFB7C9D9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4"/>
        <color rgb="FF262626"/>
        <name val="Aptos"/>
        <scheme val="minor"/>
      </font>
      <numFmt numFmtId="167" formatCode="#,##0\ &quot;$&quot;;[Red]\(#,##0\ &quot;$&quot;\);\-\ &quot;$&quot;"/>
      <fill>
        <patternFill patternType="solid">
          <fgColor indexed="64"/>
          <bgColor rgb="FFFFFFFF"/>
        </patternFill>
      </fill>
      <alignment horizontal="left" vertical="center" textRotation="0" indent="1" justifyLastLine="0" shrinkToFit="0" readingOrder="0"/>
      <border diagonalUp="0" diagonalDown="0">
        <left style="thin">
          <color rgb="FFB7C9D9"/>
        </left>
        <right style="thin">
          <color rgb="FFB7C9D9"/>
        </right>
        <top style="thin">
          <color rgb="FFB7C9D9"/>
        </top>
        <bottom style="thin">
          <color rgb="FFB7C9D9"/>
        </bottom>
        <vertical style="thin">
          <color rgb="FFB7C9D9"/>
        </vertical>
        <horizontal style="thin">
          <color rgb="FFB7C9D9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1F2933"/>
        <name val="Aptos"/>
        <family val="2"/>
        <scheme val="none"/>
      </font>
      <numFmt numFmtId="167" formatCode="#,##0\ &quot;$&quot;;[Red]\(#,##0\ &quot;$&quot;\);\-\ &quot;$&quot;"/>
      <fill>
        <patternFill patternType="solid">
          <fgColor indexed="64"/>
          <bgColor theme="5" tint="0.79998168889431442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rgb="FFB7C9D9"/>
        </left>
        <right style="thin">
          <color rgb="FFB7C9D9"/>
        </right>
        <top style="thin">
          <color rgb="FFB7C9D9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4"/>
        <color rgb="FF262626"/>
        <name val="Aptos"/>
        <scheme val="minor"/>
      </font>
      <numFmt numFmtId="167" formatCode="#,##0\ &quot;$&quot;;[Red]\(#,##0\ &quot;$&quot;\);\-\ &quot;$&quot;"/>
      <fill>
        <patternFill patternType="solid">
          <fgColor indexed="64"/>
          <bgColor rgb="FFFFFFFF"/>
        </patternFill>
      </fill>
      <alignment horizontal="left" vertical="center" textRotation="0" indent="1" justifyLastLine="0" shrinkToFit="0" readingOrder="0"/>
      <border diagonalUp="0" diagonalDown="0">
        <left style="thin">
          <color rgb="FFB7C9D9"/>
        </left>
        <right style="thin">
          <color rgb="FFB7C9D9"/>
        </right>
        <top style="thin">
          <color rgb="FFB7C9D9"/>
        </top>
        <bottom style="thin">
          <color rgb="FFB7C9D9"/>
        </bottom>
        <vertical style="thin">
          <color rgb="FFB7C9D9"/>
        </vertical>
        <horizontal style="thin">
          <color rgb="FFB7C9D9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1F2933"/>
        <name val="Aptos"/>
        <family val="2"/>
        <scheme val="none"/>
      </font>
      <numFmt numFmtId="167" formatCode="#,##0\ &quot;$&quot;;[Red]\(#,##0\ &quot;$&quot;\);\-\ &quot;$&quot;"/>
      <fill>
        <patternFill patternType="solid">
          <fgColor indexed="64"/>
          <bgColor theme="5" tint="0.79998168889431442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rgb="FFB7C9D9"/>
        </left>
        <right style="thin">
          <color rgb="FFB7C9D9"/>
        </right>
        <top style="thin">
          <color rgb="FFB7C9D9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4"/>
        <color rgb="FF262626"/>
        <name val="Aptos"/>
        <scheme val="minor"/>
      </font>
      <numFmt numFmtId="167" formatCode="#,##0\ &quot;$&quot;;[Red]\(#,##0\ &quot;$&quot;\);\-\ &quot;$&quot;"/>
      <fill>
        <patternFill patternType="solid">
          <fgColor indexed="64"/>
          <bgColor rgb="FFFFFFFF"/>
        </patternFill>
      </fill>
      <alignment horizontal="left" vertical="center" textRotation="0" indent="1" justifyLastLine="0" shrinkToFit="0" readingOrder="0"/>
      <border diagonalUp="0" diagonalDown="0">
        <left style="thin">
          <color rgb="FFB7C9D9"/>
        </left>
        <right style="thin">
          <color rgb="FFB7C9D9"/>
        </right>
        <top style="thin">
          <color rgb="FFB7C9D9"/>
        </top>
        <bottom style="thin">
          <color rgb="FFB7C9D9"/>
        </bottom>
        <vertical style="thin">
          <color rgb="FFB7C9D9"/>
        </vertical>
        <horizontal style="thin">
          <color rgb="FFB7C9D9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1F2933"/>
        <name val="Aptos"/>
        <family val="2"/>
        <scheme val="none"/>
      </font>
      <fill>
        <patternFill patternType="solid">
          <fgColor indexed="64"/>
          <bgColor theme="5" tint="0.79998168889431442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rgb="FFB7C9D9"/>
        </left>
        <right style="thin">
          <color rgb="FFB7C9D9"/>
        </right>
        <top style="thin">
          <color rgb="FFB7C9D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262626"/>
        <name val="Aptos"/>
        <scheme val="minor"/>
      </font>
      <fill>
        <patternFill patternType="solid">
          <fgColor indexed="64"/>
          <bgColor rgb="FFFFFFFF"/>
        </patternFill>
      </fill>
      <alignment wrapText="1"/>
      <border diagonalUp="0" diagonalDown="0">
        <left style="thin">
          <color rgb="FFB7C9D9"/>
        </left>
        <right style="thin">
          <color rgb="FFB7C9D9"/>
        </right>
        <top style="thin">
          <color rgb="FFB7C9D9"/>
        </top>
        <bottom style="thin">
          <color rgb="FFB7C9D9"/>
        </bottom>
        <vertical style="thin">
          <color rgb="FFB7C9D9"/>
        </vertical>
        <horizontal style="thin">
          <color rgb="FFB7C9D9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1F2933"/>
        <name val="Aptos"/>
        <family val="2"/>
        <scheme val="none"/>
      </font>
      <fill>
        <patternFill patternType="solid">
          <fgColor indexed="64"/>
          <bgColor theme="5" tint="0.79998168889431442"/>
        </patternFill>
      </fill>
      <alignment horizontal="left" vertical="center" textRotation="0" wrapText="1" indent="1" justifyLastLine="0" shrinkToFit="0" readingOrder="0"/>
      <border diagonalUp="0" diagonalDown="0" outline="0">
        <left/>
        <right style="thin">
          <color rgb="FFB7C9D9"/>
        </right>
        <top style="thin">
          <color rgb="FFB7C9D9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4"/>
        <color rgb="FF262626"/>
        <name val="Aptos"/>
        <scheme val="minor"/>
      </font>
      <fill>
        <patternFill patternType="solid">
          <fgColor indexed="64"/>
          <bgColor rgb="FFFFFFFF"/>
        </patternFill>
      </fill>
      <alignment horizontal="left" vertical="center" textRotation="0" indent="1" justifyLastLine="0" shrinkToFit="0" readingOrder="0"/>
      <border diagonalUp="0" diagonalDown="0">
        <left/>
        <right style="thin">
          <color rgb="FFB7C9D9"/>
        </right>
        <top style="thin">
          <color rgb="FFB7C9D9"/>
        </top>
        <bottom style="thin">
          <color rgb="FFB7C9D9"/>
        </bottom>
        <vertical style="thin">
          <color rgb="FFB7C9D9"/>
        </vertical>
        <horizontal style="thin">
          <color rgb="FFB7C9D9"/>
        </horizontal>
      </border>
    </dxf>
    <dxf>
      <border>
        <top style="thin">
          <color rgb="FFB7C9D9"/>
        </top>
      </border>
    </dxf>
    <dxf>
      <font>
        <b/>
        <i val="0"/>
        <strike val="0"/>
        <outline val="0"/>
        <shadow val="0"/>
        <u val="none"/>
        <vertAlign val="baseline"/>
        <sz val="14"/>
        <color rgb="FF1F2933"/>
        <name val="Aptos"/>
        <scheme val="none"/>
      </font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rgb="FFB7C9D9"/>
        </left>
        <right style="thin">
          <color rgb="FFB7C9D9"/>
        </right>
        <top/>
        <bottom/>
      </border>
    </dxf>
    <dxf>
      <border diagonalUp="0" diagonalDown="0">
        <left style="thin">
          <color rgb="FFB7C9D9"/>
        </left>
        <right style="thin">
          <color rgb="FFB7C9D9"/>
        </right>
        <top style="thin">
          <color rgb="FFB7C9D9"/>
        </top>
        <bottom style="thin">
          <color rgb="FFB7C9D9"/>
        </bottom>
      </border>
    </dxf>
    <dxf>
      <font>
        <b val="0"/>
        <i val="0"/>
        <strike val="0"/>
        <outline val="0"/>
        <shadow val="0"/>
        <u val="none"/>
        <vertAlign val="baseline"/>
        <sz val="14"/>
        <color rgb="FF262626"/>
        <name val="Aptos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B7C9D9"/>
        </bottom>
      </border>
    </dxf>
    <dxf>
      <font>
        <b/>
        <i val="0"/>
        <strike val="0"/>
        <outline val="0"/>
        <shadow val="0"/>
        <u val="none"/>
        <vertAlign val="baseline"/>
        <sz val="14"/>
        <color rgb="FF1F2933"/>
        <name val="Aptos"/>
        <scheme val="major"/>
      </font>
      <fill>
        <patternFill patternType="solid">
          <fgColor indexed="64"/>
          <bgColor theme="5" tint="0.79998168889431442"/>
        </patternFill>
      </fill>
      <alignment horizontal="center"/>
      <border diagonalUp="0" diagonalDown="0" outline="0">
        <left style="thin">
          <color rgb="FFB7C9D9"/>
        </left>
        <right style="thin">
          <color rgb="FFB7C9D9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1F2933"/>
        <name val="Aptos"/>
        <family val="2"/>
        <scheme val="none"/>
      </font>
      <numFmt numFmtId="167" formatCode="#,##0\ &quot;$&quot;;[Red]\(#,##0\ &quot;$&quot;\);\-\ &quot;$&quot;"/>
      <fill>
        <patternFill patternType="solid">
          <fgColor indexed="64"/>
          <bgColor rgb="FFEAF2F8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rgb="FFB7C9D9"/>
        </left>
        <right/>
        <top style="thin">
          <color rgb="FFB7C9D9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4"/>
        <color rgb="FF262626"/>
        <name val="Aptos"/>
        <scheme val="none"/>
      </font>
      <numFmt numFmtId="167" formatCode="#,##0\ &quot;$&quot;;[Red]\(#,##0\ &quot;$&quot;\);\-\ &quot;$&quot;"/>
      <fill>
        <patternFill patternType="solid">
          <fgColor indexed="64"/>
          <bgColor rgb="FFFFFFFF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rgb="FFB7C9D9"/>
        </left>
        <right/>
        <top style="thin">
          <color rgb="FFB7C9D9"/>
        </top>
        <bottom style="thin">
          <color rgb="FFB7C9D9"/>
        </bottom>
        <vertical style="thin">
          <color rgb="FFB7C9D9"/>
        </vertical>
        <horizontal style="thin">
          <color rgb="FFB7C9D9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1F2933"/>
        <name val="Aptos"/>
        <family val="2"/>
        <scheme val="none"/>
      </font>
      <numFmt numFmtId="167" formatCode="#,##0\ &quot;$&quot;;[Red]\(#,##0\ &quot;$&quot;\);\-\ &quot;$&quot;"/>
      <fill>
        <patternFill patternType="solid">
          <fgColor indexed="64"/>
          <bgColor rgb="FFEAF2F8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rgb="FFB7C9D9"/>
        </left>
        <right style="thin">
          <color rgb="FFB7C9D9"/>
        </right>
        <top style="thin">
          <color rgb="FFB7C9D9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4"/>
        <color rgb="FF262626"/>
        <name val="Aptos"/>
        <scheme val="minor"/>
      </font>
      <numFmt numFmtId="167" formatCode="#,##0\ &quot;$&quot;;[Red]\(#,##0\ &quot;$&quot;\);\-\ &quot;$&quot;"/>
      <fill>
        <patternFill patternType="solid">
          <fgColor indexed="64"/>
          <bgColor rgb="FFFFFFFF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rgb="FFB7C9D9"/>
        </left>
        <right style="thin">
          <color rgb="FFB7C9D9"/>
        </right>
        <top style="thin">
          <color rgb="FFB7C9D9"/>
        </top>
        <bottom style="thin">
          <color rgb="FFB7C9D9"/>
        </bottom>
        <vertical style="thin">
          <color rgb="FFB7C9D9"/>
        </vertical>
        <horizontal style="thin">
          <color rgb="FFB7C9D9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1F2933"/>
        <name val="Aptos"/>
        <family val="2"/>
        <scheme val="none"/>
      </font>
      <numFmt numFmtId="167" formatCode="#,##0\ &quot;$&quot;;[Red]\(#,##0\ &quot;$&quot;\);\-\ &quot;$&quot;"/>
      <fill>
        <patternFill patternType="solid">
          <fgColor indexed="64"/>
          <bgColor rgb="FFEAF2F8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rgb="FFB7C9D9"/>
        </left>
        <right style="thin">
          <color rgb="FFB7C9D9"/>
        </right>
        <top style="thin">
          <color rgb="FFB7C9D9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4"/>
        <color rgb="FF262626"/>
        <name val="Aptos"/>
        <scheme val="minor"/>
      </font>
      <numFmt numFmtId="167" formatCode="#,##0\ &quot;$&quot;;[Red]\(#,##0\ &quot;$&quot;\);\-\ &quot;$&quot;"/>
      <fill>
        <patternFill patternType="solid">
          <fgColor indexed="64"/>
          <bgColor rgb="FFFFFFFF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rgb="FFB7C9D9"/>
        </left>
        <right style="thin">
          <color rgb="FFB7C9D9"/>
        </right>
        <top style="thin">
          <color rgb="FFB7C9D9"/>
        </top>
        <bottom style="thin">
          <color rgb="FFB7C9D9"/>
        </bottom>
        <vertical style="thin">
          <color rgb="FFB7C9D9"/>
        </vertical>
        <horizontal style="thin">
          <color rgb="FFB7C9D9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1F2933"/>
        <name val="Aptos"/>
        <family val="2"/>
        <scheme val="none"/>
      </font>
      <numFmt numFmtId="167" formatCode="#,##0\ &quot;$&quot;;[Red]\(#,##0\ &quot;$&quot;\);\-\ &quot;$&quot;"/>
      <fill>
        <patternFill patternType="solid">
          <fgColor indexed="64"/>
          <bgColor rgb="FFEAF2F8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rgb="FFB7C9D9"/>
        </left>
        <right style="thin">
          <color rgb="FFB7C9D9"/>
        </right>
        <top style="thin">
          <color rgb="FFB7C9D9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4"/>
        <color rgb="FF262626"/>
        <name val="Aptos"/>
        <scheme val="minor"/>
      </font>
      <numFmt numFmtId="167" formatCode="#,##0\ &quot;$&quot;;[Red]\(#,##0\ &quot;$&quot;\);\-\ &quot;$&quot;"/>
      <fill>
        <patternFill patternType="solid">
          <fgColor indexed="64"/>
          <bgColor rgb="FFFFFFFF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rgb="FFB7C9D9"/>
        </left>
        <right style="thin">
          <color rgb="FFB7C9D9"/>
        </right>
        <top style="thin">
          <color rgb="FFB7C9D9"/>
        </top>
        <bottom style="thin">
          <color rgb="FFB7C9D9"/>
        </bottom>
        <vertical style="thin">
          <color rgb="FFB7C9D9"/>
        </vertical>
        <horizontal style="thin">
          <color rgb="FFB7C9D9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1F2933"/>
        <name val="Aptos"/>
        <family val="2"/>
        <scheme val="none"/>
      </font>
      <numFmt numFmtId="167" formatCode="#,##0\ &quot;$&quot;;[Red]\(#,##0\ &quot;$&quot;\);\-\ &quot;$&quot;"/>
      <fill>
        <patternFill patternType="solid">
          <fgColor indexed="64"/>
          <bgColor rgb="FFEAF2F8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rgb="FFB7C9D9"/>
        </left>
        <right style="thin">
          <color rgb="FFB7C9D9"/>
        </right>
        <top style="thin">
          <color rgb="FFB7C9D9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4"/>
        <color rgb="FF262626"/>
        <name val="Aptos"/>
        <scheme val="minor"/>
      </font>
      <numFmt numFmtId="167" formatCode="#,##0\ &quot;$&quot;;[Red]\(#,##0\ &quot;$&quot;\);\-\ &quot;$&quot;"/>
      <fill>
        <patternFill patternType="solid">
          <fgColor indexed="64"/>
          <bgColor rgb="FFFFFFFF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rgb="FFB7C9D9"/>
        </left>
        <right style="thin">
          <color rgb="FFB7C9D9"/>
        </right>
        <top style="thin">
          <color rgb="FFB7C9D9"/>
        </top>
        <bottom style="thin">
          <color rgb="FFB7C9D9"/>
        </bottom>
        <vertical style="thin">
          <color rgb="FFB7C9D9"/>
        </vertical>
        <horizontal style="thin">
          <color rgb="FFB7C9D9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1F2933"/>
        <name val="Aptos"/>
        <family val="2"/>
        <scheme val="none"/>
      </font>
      <fill>
        <patternFill patternType="solid">
          <fgColor indexed="64"/>
          <bgColor rgb="FFEAF2F8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rgb="FFB7C9D9"/>
        </left>
        <right style="thin">
          <color rgb="FFB7C9D9"/>
        </right>
        <top style="thin">
          <color rgb="FFB7C9D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262626"/>
        <name val="Aptos"/>
        <scheme val="minor"/>
      </font>
      <fill>
        <patternFill patternType="solid">
          <fgColor indexed="64"/>
          <bgColor rgb="FFFFFFFF"/>
        </patternFill>
      </fill>
      <alignment wrapText="1"/>
      <border diagonalUp="0" diagonalDown="0">
        <left style="thin">
          <color rgb="FFB7C9D9"/>
        </left>
        <right style="thin">
          <color rgb="FFB7C9D9"/>
        </right>
        <top style="thin">
          <color rgb="FFB7C9D9"/>
        </top>
        <bottom style="thin">
          <color rgb="FFB7C9D9"/>
        </bottom>
        <vertical style="thin">
          <color rgb="FFB7C9D9"/>
        </vertical>
        <horizontal style="thin">
          <color rgb="FFB7C9D9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1F2933"/>
        <name val="Aptos"/>
        <family val="2"/>
        <scheme val="none"/>
      </font>
      <fill>
        <patternFill patternType="solid">
          <fgColor indexed="64"/>
          <bgColor rgb="FFEAF2F8"/>
        </patternFill>
      </fill>
      <alignment horizontal="left" vertical="center" textRotation="0" wrapText="1" indent="1" justifyLastLine="0" shrinkToFit="0" readingOrder="0"/>
      <border diagonalUp="0" diagonalDown="0" outline="0">
        <left/>
        <right style="thin">
          <color rgb="FFB7C9D9"/>
        </right>
        <top style="thin">
          <color rgb="FFB7C9D9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4"/>
        <color rgb="FF262626"/>
        <name val="Aptos"/>
        <scheme val="minor"/>
      </font>
      <fill>
        <patternFill patternType="solid">
          <fgColor indexed="64"/>
          <bgColor rgb="FFFFFFFF"/>
        </patternFill>
      </fill>
      <alignment horizontal="left" vertical="center" textRotation="0" indent="1" justifyLastLine="0" shrinkToFit="0" readingOrder="0"/>
      <border diagonalUp="0" diagonalDown="0">
        <left/>
        <right style="thin">
          <color rgb="FFB7C9D9"/>
        </right>
        <top style="thin">
          <color rgb="FFB7C9D9"/>
        </top>
        <bottom style="thin">
          <color rgb="FFB7C9D9"/>
        </bottom>
        <vertical style="thin">
          <color rgb="FFB7C9D9"/>
        </vertical>
        <horizontal style="thin">
          <color rgb="FFB7C9D9"/>
        </horizontal>
      </border>
    </dxf>
    <dxf>
      <border>
        <top style="thin">
          <color rgb="FFB7C9D9"/>
        </top>
      </border>
    </dxf>
    <dxf>
      <font>
        <b/>
        <i val="0"/>
        <strike val="0"/>
        <outline val="0"/>
        <shadow val="0"/>
        <u val="none"/>
        <vertAlign val="baseline"/>
        <sz val="14"/>
        <color rgb="FF1F2933"/>
        <name val="Aptos"/>
        <scheme val="minor"/>
      </font>
      <fill>
        <patternFill patternType="solid">
          <fgColor indexed="64"/>
          <bgColor rgb="FFEAF2F8"/>
        </patternFill>
      </fill>
      <border diagonalUp="0" diagonalDown="0">
        <left style="thin">
          <color rgb="FFB7C9D9"/>
        </left>
        <right style="thin">
          <color rgb="FFB7C9D9"/>
        </right>
        <top/>
        <bottom/>
        <vertical style="thin">
          <color rgb="FFB7C9D9"/>
        </vertical>
        <horizontal style="thin">
          <color rgb="FFB7C9D9"/>
        </horizontal>
      </border>
    </dxf>
    <dxf>
      <border diagonalUp="0" diagonalDown="0">
        <left style="thin">
          <color rgb="FFB7C9D9"/>
        </left>
        <right style="thin">
          <color rgb="FFB7C9D9"/>
        </right>
        <top style="thin">
          <color rgb="FFB7C9D9"/>
        </top>
        <bottom style="thin">
          <color rgb="FFB7C9D9"/>
        </bottom>
      </border>
    </dxf>
    <dxf>
      <font>
        <b val="0"/>
        <i val="0"/>
        <strike val="0"/>
        <outline val="0"/>
        <shadow val="0"/>
        <u val="none"/>
        <vertAlign val="baseline"/>
        <sz val="12"/>
        <color rgb="FF262626"/>
        <name val="Aptos"/>
        <scheme val="none"/>
      </font>
      <fill>
        <patternFill patternType="solid">
          <fgColor indexed="64"/>
          <bgColor rgb="FFFFFFFF"/>
        </patternFill>
      </fill>
    </dxf>
    <dxf>
      <border>
        <bottom style="thin">
          <color rgb="FFB7C9D9"/>
        </bottom>
      </border>
    </dxf>
    <dxf>
      <font>
        <b/>
        <i val="0"/>
        <strike val="0"/>
        <outline val="0"/>
        <shadow val="0"/>
        <u val="none"/>
        <vertAlign val="baseline"/>
        <sz val="14"/>
        <color rgb="FF1F2933"/>
        <name val="Aptos"/>
        <scheme val="major"/>
      </font>
      <fill>
        <patternFill patternType="solid">
          <fgColor indexed="64"/>
          <bgColor rgb="FFD9EAF7"/>
        </patternFill>
      </fill>
      <alignment horizontal="center"/>
      <border diagonalUp="0" diagonalDown="0">
        <left style="thin">
          <color rgb="FFB7C9D9"/>
        </left>
        <right style="thin">
          <color rgb="FFB7C9D9"/>
        </right>
        <top/>
        <bottom/>
        <vertical style="thin">
          <color rgb="FFB7C9D9"/>
        </vertical>
        <horizontal style="thin">
          <color rgb="FFB7C9D9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"/>
        <family val="2"/>
        <scheme val="none"/>
      </font>
      <numFmt numFmtId="167" formatCode="#,##0\ &quot;$&quot;;[Red]\(#,##0\ &quot;$&quot;\);\-\ &quot;$&quot;"/>
      <fill>
        <patternFill patternType="solid">
          <fgColor indexed="64"/>
          <bgColor theme="5" tint="0.79998168889431442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rgb="FFB7C9D9"/>
        </left>
        <right/>
        <top style="thin">
          <color rgb="FFB7C9D9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4"/>
        <color rgb="FF262626"/>
        <name val="Aptos"/>
        <scheme val="minor"/>
      </font>
      <numFmt numFmtId="167" formatCode="#,##0\ &quot;$&quot;;[Red]\(#,##0\ &quot;$&quot;\);\-\ &quot;$&quot;"/>
      <fill>
        <patternFill patternType="solid">
          <fgColor indexed="64"/>
          <bgColor rgb="FFFFFFFF"/>
        </patternFill>
      </fill>
      <alignment horizontal="left" vertical="center" textRotation="0" indent="1" justifyLastLine="0" shrinkToFit="0" readingOrder="0"/>
      <border diagonalUp="0" diagonalDown="0">
        <left style="thin">
          <color rgb="FFB7C9D9"/>
        </left>
        <right/>
        <top style="thin">
          <color rgb="FFB7C9D9"/>
        </top>
        <bottom style="thin">
          <color rgb="FFB7C9D9"/>
        </bottom>
        <vertical style="thin">
          <color rgb="FFB7C9D9"/>
        </vertical>
        <horizontal style="thin">
          <color rgb="FFB7C9D9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"/>
        <family val="2"/>
        <scheme val="none"/>
      </font>
      <numFmt numFmtId="167" formatCode="#,##0\ &quot;$&quot;;[Red]\(#,##0\ &quot;$&quot;\);\-\ &quot;$&quot;"/>
      <fill>
        <patternFill patternType="solid">
          <fgColor indexed="64"/>
          <bgColor theme="5" tint="0.79998168889431442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rgb="FFB7C9D9"/>
        </left>
        <right style="thin">
          <color rgb="FFB7C9D9"/>
        </right>
        <top style="thin">
          <color rgb="FFB7C9D9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4"/>
        <color rgb="FF262626"/>
        <name val="Aptos"/>
        <scheme val="minor"/>
      </font>
      <numFmt numFmtId="167" formatCode="#,##0\ &quot;$&quot;;[Red]\(#,##0\ &quot;$&quot;\);\-\ &quot;$&quot;"/>
      <fill>
        <patternFill patternType="solid">
          <fgColor indexed="64"/>
          <bgColor rgb="FFFFFFFF"/>
        </patternFill>
      </fill>
      <alignment horizontal="left" vertical="center" textRotation="0" indent="1" justifyLastLine="0" shrinkToFit="0" readingOrder="0"/>
      <border diagonalUp="0" diagonalDown="0">
        <left style="thin">
          <color rgb="FFB7C9D9"/>
        </left>
        <right style="thin">
          <color rgb="FFB7C9D9"/>
        </right>
        <top style="thin">
          <color rgb="FFB7C9D9"/>
        </top>
        <bottom style="thin">
          <color rgb="FFB7C9D9"/>
        </bottom>
        <vertical style="thin">
          <color rgb="FFB7C9D9"/>
        </vertical>
        <horizontal style="thin">
          <color rgb="FFB7C9D9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"/>
        <family val="2"/>
        <scheme val="none"/>
      </font>
      <numFmt numFmtId="167" formatCode="#,##0\ &quot;$&quot;;[Red]\(#,##0\ &quot;$&quot;\);\-\ &quot;$&quot;"/>
      <fill>
        <patternFill patternType="solid">
          <fgColor indexed="64"/>
          <bgColor theme="5" tint="0.79998168889431442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rgb="FFB7C9D9"/>
        </left>
        <right style="thin">
          <color rgb="FFB7C9D9"/>
        </right>
        <top style="thin">
          <color rgb="FFB7C9D9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4"/>
        <color rgb="FF262626"/>
        <name val="Aptos"/>
        <scheme val="minor"/>
      </font>
      <numFmt numFmtId="167" formatCode="#,##0\ &quot;$&quot;;[Red]\(#,##0\ &quot;$&quot;\);\-\ &quot;$&quot;"/>
      <fill>
        <patternFill patternType="solid">
          <fgColor indexed="64"/>
          <bgColor rgb="FFFFFFFF"/>
        </patternFill>
      </fill>
      <alignment horizontal="left" vertical="center" textRotation="0" indent="1" justifyLastLine="0" shrinkToFit="0" readingOrder="0"/>
      <border diagonalUp="0" diagonalDown="0">
        <left style="thin">
          <color rgb="FFB7C9D9"/>
        </left>
        <right style="thin">
          <color rgb="FFB7C9D9"/>
        </right>
        <top style="thin">
          <color rgb="FFB7C9D9"/>
        </top>
        <bottom style="thin">
          <color rgb="FFB7C9D9"/>
        </bottom>
        <vertical style="thin">
          <color rgb="FFB7C9D9"/>
        </vertical>
        <horizontal style="thin">
          <color rgb="FFB7C9D9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"/>
        <family val="2"/>
        <scheme val="none"/>
      </font>
      <numFmt numFmtId="167" formatCode="#,##0\ &quot;$&quot;;[Red]\(#,##0\ &quot;$&quot;\);\-\ &quot;$&quot;"/>
      <fill>
        <patternFill patternType="solid">
          <fgColor indexed="64"/>
          <bgColor theme="5" tint="0.79998168889431442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rgb="FFB7C9D9"/>
        </left>
        <right style="thin">
          <color rgb="FFB7C9D9"/>
        </right>
        <top style="thin">
          <color rgb="FFB7C9D9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4"/>
        <color rgb="FF262626"/>
        <name val="Aptos"/>
        <scheme val="minor"/>
      </font>
      <numFmt numFmtId="167" formatCode="#,##0\ &quot;$&quot;;[Red]\(#,##0\ &quot;$&quot;\);\-\ &quot;$&quot;"/>
      <fill>
        <patternFill patternType="solid">
          <fgColor indexed="64"/>
          <bgColor rgb="FFFFFFFF"/>
        </patternFill>
      </fill>
      <alignment horizontal="left" vertical="center" textRotation="0" indent="1" justifyLastLine="0" shrinkToFit="0" readingOrder="0"/>
      <border diagonalUp="0" diagonalDown="0">
        <left style="thin">
          <color rgb="FFB7C9D9"/>
        </left>
        <right style="thin">
          <color rgb="FFB7C9D9"/>
        </right>
        <top style="thin">
          <color rgb="FFB7C9D9"/>
        </top>
        <bottom style="thin">
          <color rgb="FFB7C9D9"/>
        </bottom>
        <vertical style="thin">
          <color rgb="FFB7C9D9"/>
        </vertical>
        <horizontal style="thin">
          <color rgb="FFB7C9D9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"/>
        <family val="2"/>
        <scheme val="none"/>
      </font>
      <numFmt numFmtId="167" formatCode="#,##0\ &quot;$&quot;;[Red]\(#,##0\ &quot;$&quot;\);\-\ &quot;$&quot;"/>
      <fill>
        <patternFill patternType="solid">
          <fgColor indexed="64"/>
          <bgColor theme="5" tint="0.79998168889431442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rgb="FFB7C9D9"/>
        </left>
        <right style="thin">
          <color rgb="FFB7C9D9"/>
        </right>
        <top style="thin">
          <color rgb="FFB7C9D9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4"/>
        <color rgb="FF262626"/>
        <name val="Aptos"/>
        <scheme val="minor"/>
      </font>
      <numFmt numFmtId="167" formatCode="#,##0\ &quot;$&quot;;[Red]\(#,##0\ &quot;$&quot;\);\-\ &quot;$&quot;"/>
      <fill>
        <patternFill patternType="solid">
          <fgColor indexed="64"/>
          <bgColor rgb="FFFFFFFF"/>
        </patternFill>
      </fill>
      <alignment horizontal="left" vertical="center" textRotation="0" indent="1" justifyLastLine="0" shrinkToFit="0" readingOrder="0"/>
      <border diagonalUp="0" diagonalDown="0">
        <left style="thin">
          <color rgb="FFB7C9D9"/>
        </left>
        <right style="thin">
          <color rgb="FFB7C9D9"/>
        </right>
        <top style="thin">
          <color rgb="FFB7C9D9"/>
        </top>
        <bottom style="thin">
          <color rgb="FFB7C9D9"/>
        </bottom>
        <vertical style="thin">
          <color rgb="FFB7C9D9"/>
        </vertical>
        <horizontal style="thin">
          <color rgb="FFB7C9D9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"/>
        <family val="2"/>
        <scheme val="none"/>
      </font>
      <fill>
        <patternFill patternType="solid">
          <fgColor indexed="64"/>
          <bgColor theme="5" tint="0.79998168889431442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rgb="FFB7C9D9"/>
        </left>
        <right style="thin">
          <color rgb="FFB7C9D9"/>
        </right>
        <top style="thin">
          <color rgb="FFB7C9D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262626"/>
        <name val="Aptos"/>
        <scheme val="minor"/>
      </font>
      <fill>
        <patternFill patternType="solid">
          <fgColor indexed="64"/>
          <bgColor rgb="FFFFFFFF"/>
        </patternFill>
      </fill>
      <alignment wrapText="1"/>
      <border diagonalUp="0" diagonalDown="0">
        <left style="thin">
          <color rgb="FFB7C9D9"/>
        </left>
        <right style="thin">
          <color rgb="FFB7C9D9"/>
        </right>
        <top style="thin">
          <color rgb="FFB7C9D9"/>
        </top>
        <bottom style="thin">
          <color rgb="FFB7C9D9"/>
        </bottom>
        <vertical style="thin">
          <color rgb="FFB7C9D9"/>
        </vertical>
        <horizontal style="thin">
          <color rgb="FFB7C9D9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"/>
        <family val="2"/>
        <scheme val="none"/>
      </font>
      <fill>
        <patternFill patternType="solid">
          <fgColor indexed="64"/>
          <bgColor theme="5" tint="0.79998168889431442"/>
        </patternFill>
      </fill>
      <alignment horizontal="left" vertical="center" textRotation="0" wrapText="1" indent="1" justifyLastLine="0" shrinkToFit="0" readingOrder="0"/>
      <border diagonalUp="0" diagonalDown="0" outline="0">
        <left/>
        <right style="thin">
          <color rgb="FFB7C9D9"/>
        </right>
        <top style="thin">
          <color rgb="FFB7C9D9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4"/>
        <color rgb="FF262626"/>
        <name val="Aptos"/>
        <scheme val="minor"/>
      </font>
      <fill>
        <patternFill patternType="solid">
          <fgColor indexed="64"/>
          <bgColor rgb="FFFFFFFF"/>
        </patternFill>
      </fill>
      <alignment horizontal="left" vertical="center" textRotation="0" indent="1" justifyLastLine="0" shrinkToFit="0" readingOrder="0"/>
      <border diagonalUp="0" diagonalDown="0">
        <left/>
        <right style="thin">
          <color rgb="FFB7C9D9"/>
        </right>
        <top style="thin">
          <color rgb="FFB7C9D9"/>
        </top>
        <bottom style="thin">
          <color rgb="FFB7C9D9"/>
        </bottom>
        <vertical style="thin">
          <color rgb="FFB7C9D9"/>
        </vertical>
        <horizontal style="thin">
          <color rgb="FFB7C9D9"/>
        </horizontal>
      </border>
    </dxf>
    <dxf>
      <border>
        <top style="thin">
          <color rgb="FFB7C9D9"/>
        </top>
      </border>
    </dxf>
    <dxf>
      <font>
        <b/>
        <i val="0"/>
        <strike val="0"/>
        <outline val="0"/>
        <shadow val="0"/>
        <u val="none"/>
        <vertAlign val="baseline"/>
        <sz val="14"/>
        <color auto="1"/>
        <name val="Aptos"/>
        <family val="2"/>
        <scheme val="none"/>
      </font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rgb="FFB7C9D9"/>
        </left>
        <right style="thin">
          <color rgb="FFB7C9D9"/>
        </right>
        <top/>
        <bottom/>
      </border>
    </dxf>
    <dxf>
      <border diagonalUp="0" diagonalDown="0">
        <left style="thin">
          <color rgb="FFB7C9D9"/>
        </left>
        <right style="thin">
          <color rgb="FFB7C9D9"/>
        </right>
        <top style="thin">
          <color rgb="FFB7C9D9"/>
        </top>
        <bottom style="thin">
          <color rgb="FFB7C9D9"/>
        </bottom>
      </border>
    </dxf>
    <dxf>
      <font>
        <b val="0"/>
        <i val="0"/>
        <strike val="0"/>
        <outline val="0"/>
        <shadow val="0"/>
        <u val="none"/>
        <vertAlign val="baseline"/>
        <sz val="14"/>
        <color rgb="FF262626"/>
        <name val="Aptos"/>
        <scheme val="none"/>
      </font>
      <fill>
        <patternFill patternType="solid">
          <fgColor indexed="64"/>
          <bgColor rgb="FFFFFFFF"/>
        </patternFill>
      </fill>
    </dxf>
    <dxf>
      <border>
        <bottom style="thin">
          <color rgb="FFB7C9D9"/>
        </bottom>
      </border>
    </dxf>
    <dxf>
      <font>
        <b/>
        <i val="0"/>
        <strike val="0"/>
        <outline val="0"/>
        <shadow val="0"/>
        <u val="none"/>
        <vertAlign val="baseline"/>
        <sz val="14"/>
        <color auto="1"/>
        <name val="Aptos"/>
        <family val="2"/>
        <scheme val="none"/>
      </font>
      <fill>
        <patternFill patternType="solid">
          <fgColor indexed="64"/>
          <bgColor theme="5" tint="0.79998168889431442"/>
        </patternFill>
      </fill>
      <alignment horizontal="center"/>
      <border diagonalUp="0" diagonalDown="0" outline="0">
        <left style="thin">
          <color rgb="FFB7C9D9"/>
        </left>
        <right style="thin">
          <color rgb="FFB7C9D9"/>
        </right>
        <top/>
        <bottom/>
      </border>
    </dxf>
    <dxf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4" tint="0.79998168889431442"/>
        </patternFill>
      </fill>
      <border>
        <top/>
        <bottom style="thick">
          <color theme="4"/>
        </bottom>
        <vertical style="thin">
          <color theme="4" tint="0.59996337778862885"/>
        </vertical>
      </border>
    </dxf>
    <dxf>
      <font>
        <b/>
        <i val="0"/>
        <color theme="1"/>
      </font>
      <fill>
        <patternFill>
          <bgColor theme="4" tint="0.79998168889431442"/>
        </patternFill>
      </fill>
      <border diagonalUp="0" diagonalDown="0">
        <left/>
        <right/>
        <top style="thick">
          <color theme="0"/>
        </top>
        <bottom style="thick">
          <color theme="0"/>
        </bottom>
        <vertical style="thin">
          <color theme="4" tint="0.59996337778862885"/>
        </vertical>
        <horizontal/>
      </border>
    </dxf>
    <dxf>
      <border>
        <left/>
        <bottom style="medium">
          <color theme="4"/>
        </bottom>
        <vertical style="thin">
          <color theme="4" tint="0.79998168889431442"/>
        </vertical>
      </border>
    </dxf>
    <dxf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4" tint="0.79998168889431442"/>
        </patternFill>
      </fill>
      <border>
        <top/>
        <bottom style="thick">
          <color theme="4"/>
        </bottom>
        <vertical style="thin">
          <color theme="4" tint="0.59996337778862885"/>
        </vertical>
      </border>
    </dxf>
    <dxf>
      <font>
        <b/>
        <i val="0"/>
        <color theme="1"/>
      </font>
      <fill>
        <patternFill>
          <bgColor theme="4" tint="0.79998168889431442"/>
        </patternFill>
      </fill>
      <border diagonalUp="0" diagonalDown="0">
        <left/>
        <right/>
        <top style="thick">
          <color theme="0"/>
        </top>
        <bottom style="thick">
          <color theme="0"/>
        </bottom>
        <vertical style="thin">
          <color theme="4" tint="0.59996337778862885"/>
        </vertical>
        <horizontal/>
      </border>
    </dxf>
    <dxf>
      <border>
        <left/>
        <bottom style="medium">
          <color theme="4"/>
        </bottom>
        <vertical style="thin">
          <color theme="4" tint="0.79998168889431442"/>
        </vertical>
      </border>
    </dxf>
  </dxfs>
  <tableStyles count="2" defaultTableStyle="TableStyleMedium2" defaultPivotStyle="PivotStyleLight16">
    <tableStyle name="Simple Monthly Budget 2" pivot="0" count="4" xr9:uid="{B34CC506-FC09-42CA-AE78-FF539C2633B1}">
      <tableStyleElement type="wholeTable" dxfId="95"/>
      <tableStyleElement type="headerRow" dxfId="94"/>
      <tableStyleElement type="totalRow" dxfId="93"/>
      <tableStyleElement type="firstRowStripe" dxfId="92"/>
    </tableStyle>
    <tableStyle name="Simple Monthly Budget 2 2" pivot="0" count="4" xr9:uid="{1B63217C-6E87-4B74-88F8-521E7AE5BF76}">
      <tableStyleElement type="wholeTable" dxfId="91"/>
      <tableStyleElement type="headerRow" dxfId="90"/>
      <tableStyleElement type="totalRow" dxfId="89"/>
      <tableStyleElement type="firstRowStripe" dxfId="8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r>
              <a:rPr lang="en-US">
                <a:latin typeface="+mj-lt"/>
              </a:rPr>
              <a:t>Revenus</a:t>
            </a:r>
            <a:r>
              <a:rPr lang="en-US" baseline="0">
                <a:latin typeface="+mj-lt"/>
              </a:rPr>
              <a:t> versus dépenses </a:t>
            </a:r>
          </a:p>
        </c:rich>
      </c:tx>
      <c:layout>
        <c:manualLayout>
          <c:xMode val="edge"/>
          <c:yMode val="edge"/>
          <c:x val="0.35514539609751844"/>
          <c:y val="2.17543859649122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j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Budget_fonctionnement!$B$12</c:f>
              <c:strCache>
                <c:ptCount val="1"/>
                <c:pt idx="0">
                  <c:v>REVENUS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Budget_fonctionnement!$D$13:$G$13</c:f>
              <c:strCache>
                <c:ptCount val="4"/>
                <c:pt idx="0">
                  <c:v>Budget réel au 
30 juin 2025</c:v>
                </c:pt>
                <c:pt idx="1">
                  <c:v>Budget 2026-2027</c:v>
                </c:pt>
                <c:pt idx="2">
                  <c:v>Réel à ce jour</c:v>
                </c:pt>
                <c:pt idx="3">
                  <c:v>Prévision budget 
2027-2028</c:v>
                </c:pt>
              </c:strCache>
            </c:strRef>
          </c:cat>
          <c:val>
            <c:numRef>
              <c:f>Budget_fonctionnement!$D$19:$G$19</c:f>
              <c:numCache>
                <c:formatCode>#\ ##0\ "$";[Red]\(#\ ##0\ "$"\);\-\ "$"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72-4FC2-A5B9-54E5355D4F57}"/>
            </c:ext>
          </c:extLst>
        </c:ser>
        <c:ser>
          <c:idx val="1"/>
          <c:order val="1"/>
          <c:tx>
            <c:strRef>
              <c:f>Budget_fonctionnement!$B$21</c:f>
              <c:strCache>
                <c:ptCount val="1"/>
                <c:pt idx="0">
                  <c:v>DÉPENSES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Budget_fonctionnement!$D$13:$G$13</c:f>
              <c:strCache>
                <c:ptCount val="4"/>
                <c:pt idx="0">
                  <c:v>Budget réel au 
30 juin 2025</c:v>
                </c:pt>
                <c:pt idx="1">
                  <c:v>Budget 2026-2027</c:v>
                </c:pt>
                <c:pt idx="2">
                  <c:v>Réel à ce jour</c:v>
                </c:pt>
                <c:pt idx="3">
                  <c:v>Prévision budget 
2027-2028</c:v>
                </c:pt>
              </c:strCache>
            </c:strRef>
          </c:cat>
          <c:val>
            <c:numRef>
              <c:f>Budget_fonctionnement!$D$39:$G$39</c:f>
              <c:numCache>
                <c:formatCode>#\ ##0\ "$";[Red]\(#\ ##0\ "$"\);\-\ "$"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72-4FC2-A5B9-54E5355D4F5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15"/>
        <c:axId val="1124757727"/>
        <c:axId val="1132187055"/>
      </c:barChart>
      <c:catAx>
        <c:axId val="11247577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2187055"/>
        <c:crosses val="autoZero"/>
        <c:auto val="1"/>
        <c:lblAlgn val="ctr"/>
        <c:lblOffset val="100"/>
        <c:noMultiLvlLbl val="0"/>
      </c:catAx>
      <c:valAx>
        <c:axId val="11321870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#\ ##0\ &quot;$&quot;;[Red]\(#\ ##0\ &quot;$&quot;\);\-\ &quot;$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247577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="1">
          <a:solidFill>
            <a:schemeClr val="tx1"/>
          </a:solidFill>
          <a:latin typeface="+mn-lt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ChartData</c:v>
          </c:tx>
          <c:spPr>
            <a:solidFill>
              <a:schemeClr val="accent1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465-4BA4-A340-A674747F38B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9465-4BA4-A340-A674747F38B3}"/>
              </c:ext>
            </c:extLst>
          </c:dPt>
          <c:dLbls>
            <c:numFmt formatCode="&quot;$&quot;#,##0" sourceLinked="0"/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2"/>
              <c:pt idx="0">
                <c:v>Revenus</c:v>
              </c:pt>
              <c:pt idx="1">
                <c:v>Dépenses</c:v>
              </c:pt>
            </c:strLit>
          </c:cat>
          <c:val>
            <c:numRef>
              <c:f>Budget_fonctionnement!$C$5:$C$6</c:f>
              <c:numCache>
                <c:formatCode>#\ ##0\ "$";[Red]\(#\ ##0\ "$"\);\-\ "$"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465-4BA4-A340-A674747F38B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7"/>
        <c:axId val="539195768"/>
        <c:axId val="539196160"/>
      </c:barChart>
      <c:catAx>
        <c:axId val="5391957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>
            <a:solidFill>
              <a:schemeClr val="tx1">
                <a:lumMod val="85000"/>
                <a:lumOff val="15000"/>
              </a:schemeClr>
            </a:solidFill>
          </a:ln>
        </c:spPr>
        <c:crossAx val="539196160"/>
        <c:crosses val="autoZero"/>
        <c:auto val="1"/>
        <c:lblAlgn val="ctr"/>
        <c:lblOffset val="80"/>
        <c:noMultiLvlLbl val="0"/>
      </c:catAx>
      <c:valAx>
        <c:axId val="539196160"/>
        <c:scaling>
          <c:orientation val="minMax"/>
          <c:min val="0"/>
        </c:scaling>
        <c:delete val="0"/>
        <c:axPos val="l"/>
        <c:numFmt formatCode="&quot;$&quot;#,##0" sourceLinked="0"/>
        <c:majorTickMark val="in"/>
        <c:minorTickMark val="none"/>
        <c:tickLblPos val="nextTo"/>
        <c:spPr>
          <a:ln>
            <a:solidFill>
              <a:schemeClr val="tx1">
                <a:lumMod val="85000"/>
                <a:lumOff val="15000"/>
              </a:schemeClr>
            </a:solidFill>
          </a:ln>
        </c:spPr>
        <c:crossAx val="539195768"/>
        <c:crosses val="autoZero"/>
        <c:crossBetween val="between"/>
        <c:minorUnit val="500"/>
      </c:valAx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b="1">
          <a:solidFill>
            <a:schemeClr val="tx1">
              <a:lumMod val="85000"/>
              <a:lumOff val="15000"/>
            </a:schemeClr>
          </a:solidFill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r>
              <a:rPr lang="en-US">
                <a:latin typeface="+mj-lt"/>
              </a:rPr>
              <a:t>Revenus</a:t>
            </a:r>
            <a:r>
              <a:rPr lang="en-US" baseline="0">
                <a:latin typeface="+mj-lt"/>
              </a:rPr>
              <a:t> versus dépenses </a:t>
            </a:r>
          </a:p>
        </c:rich>
      </c:tx>
      <c:layout>
        <c:manualLayout>
          <c:xMode val="edge"/>
          <c:yMode val="edge"/>
          <c:x val="0.35514539609751844"/>
          <c:y val="2.17543859649122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j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Budget_perfectionnement!$B$12</c:f>
              <c:strCache>
                <c:ptCount val="1"/>
                <c:pt idx="0">
                  <c:v>REVENUS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Budget_perfectionnement!$D$13:$G$13</c:f>
              <c:strCache>
                <c:ptCount val="4"/>
                <c:pt idx="0">
                  <c:v>Budget réel au 
30 juin 2025</c:v>
                </c:pt>
                <c:pt idx="1">
                  <c:v>Budget 2026-2027</c:v>
                </c:pt>
                <c:pt idx="2">
                  <c:v>Réel à ce jour</c:v>
                </c:pt>
                <c:pt idx="3">
                  <c:v>Prévision budget 
2027-2028</c:v>
                </c:pt>
              </c:strCache>
            </c:strRef>
          </c:cat>
          <c:val>
            <c:numRef>
              <c:f>Budget_perfectionnement!$D$20:$G$20</c:f>
              <c:numCache>
                <c:formatCode>#\ ##0\ "$";[Red]\(#\ ##0\ "$"\);\-\ "$"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D5-48CD-85C3-DAC422DEF197}"/>
            </c:ext>
          </c:extLst>
        </c:ser>
        <c:ser>
          <c:idx val="1"/>
          <c:order val="1"/>
          <c:tx>
            <c:strRef>
              <c:f>Budget_perfectionnement!$B$22</c:f>
              <c:strCache>
                <c:ptCount val="1"/>
                <c:pt idx="0">
                  <c:v>DÉPENSES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Budget_perfectionnement!$D$13:$G$13</c:f>
              <c:strCache>
                <c:ptCount val="4"/>
                <c:pt idx="0">
                  <c:v>Budget réel au 
30 juin 2025</c:v>
                </c:pt>
                <c:pt idx="1">
                  <c:v>Budget 2026-2027</c:v>
                </c:pt>
                <c:pt idx="2">
                  <c:v>Réel à ce jour</c:v>
                </c:pt>
                <c:pt idx="3">
                  <c:v>Prévision budget 
2027-2028</c:v>
                </c:pt>
              </c:strCache>
            </c:strRef>
          </c:cat>
          <c:val>
            <c:numRef>
              <c:f>Budget_perfectionnement!$D$41:$G$41</c:f>
              <c:numCache>
                <c:formatCode>#\ ##0\ "$";[Red]\(#\ ##0\ "$"\);\-\ "$"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D5-48CD-85C3-DAC422DEF19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15"/>
        <c:axId val="1124757727"/>
        <c:axId val="1132187055"/>
      </c:barChart>
      <c:catAx>
        <c:axId val="11247577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2187055"/>
        <c:crosses val="autoZero"/>
        <c:auto val="1"/>
        <c:lblAlgn val="ctr"/>
        <c:lblOffset val="100"/>
        <c:noMultiLvlLbl val="0"/>
      </c:catAx>
      <c:valAx>
        <c:axId val="11321870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#\ ##0\ &quot;$&quot;;[Red]\(#\ ##0\ &quot;$&quot;\);\-\ &quot;$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247577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="1">
          <a:solidFill>
            <a:schemeClr val="tx1"/>
          </a:solidFill>
          <a:latin typeface="+mn-lt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ChartData</c:v>
          </c:tx>
          <c:spPr>
            <a:solidFill>
              <a:schemeClr val="accent1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C66-4625-B8ED-E47EB2B48722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2-4C66-4625-B8ED-E47EB2B48722}"/>
              </c:ext>
            </c:extLst>
          </c:dPt>
          <c:dLbls>
            <c:numFmt formatCode="&quot;$&quot;#,##0" sourceLinked="0"/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2"/>
              <c:pt idx="0">
                <c:v>Revenus</c:v>
              </c:pt>
              <c:pt idx="1">
                <c:v>Dépenses</c:v>
              </c:pt>
            </c:strLit>
          </c:cat>
          <c:val>
            <c:numRef>
              <c:f>Budget_perfectionnement!$C$5:$C$6</c:f>
              <c:numCache>
                <c:formatCode>#\ ##0\ "$";[Red]\(#\ ##0\ "$"\);\-\ "$"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6-4625-B8ED-E47EB2B4872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7"/>
        <c:axId val="539195768"/>
        <c:axId val="539196160"/>
      </c:barChart>
      <c:catAx>
        <c:axId val="5391957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>
            <a:solidFill>
              <a:schemeClr val="tx1">
                <a:lumMod val="85000"/>
                <a:lumOff val="15000"/>
              </a:schemeClr>
            </a:solidFill>
          </a:ln>
        </c:spPr>
        <c:crossAx val="539196160"/>
        <c:crosses val="autoZero"/>
        <c:auto val="1"/>
        <c:lblAlgn val="ctr"/>
        <c:lblOffset val="80"/>
        <c:noMultiLvlLbl val="0"/>
      </c:catAx>
      <c:valAx>
        <c:axId val="539196160"/>
        <c:scaling>
          <c:orientation val="minMax"/>
          <c:min val="0"/>
        </c:scaling>
        <c:delete val="0"/>
        <c:axPos val="l"/>
        <c:numFmt formatCode="&quot;$&quot;#,##0" sourceLinked="0"/>
        <c:majorTickMark val="in"/>
        <c:minorTickMark val="none"/>
        <c:tickLblPos val="nextTo"/>
        <c:spPr>
          <a:ln>
            <a:solidFill>
              <a:schemeClr val="tx1">
                <a:lumMod val="85000"/>
                <a:lumOff val="15000"/>
              </a:schemeClr>
            </a:solidFill>
          </a:ln>
        </c:spPr>
        <c:crossAx val="539195768"/>
        <c:crosses val="autoZero"/>
        <c:crossBetween val="between"/>
        <c:minorUnit val="500"/>
      </c:valAx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b="1">
          <a:solidFill>
            <a:schemeClr val="tx1">
              <a:lumMod val="85000"/>
              <a:lumOff val="15000"/>
            </a:schemeClr>
          </a:solidFill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40</xdr:row>
      <xdr:rowOff>0</xdr:rowOff>
    </xdr:from>
    <xdr:to>
      <xdr:col>6</xdr:col>
      <xdr:colOff>514350</xdr:colOff>
      <xdr:row>59</xdr:row>
      <xdr:rowOff>0</xdr:rowOff>
    </xdr:to>
    <xdr:graphicFrame macro="">
      <xdr:nvGraphicFramePr>
        <xdr:cNvPr id="2" name="Chart 1" descr="Income and expenses by month chart">
          <a:extLst>
            <a:ext uri="{FF2B5EF4-FFF2-40B4-BE49-F238E27FC236}">
              <a16:creationId xmlns:a16="http://schemas.microsoft.com/office/drawing/2014/main" id="{4E9D2373-686E-4677-93D3-058934B3D1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140494</xdr:colOff>
      <xdr:row>2</xdr:row>
      <xdr:rowOff>197644</xdr:rowOff>
    </xdr:from>
    <xdr:to>
      <xdr:col>12</xdr:col>
      <xdr:colOff>78582</xdr:colOff>
      <xdr:row>11</xdr:row>
      <xdr:rowOff>134145</xdr:rowOff>
    </xdr:to>
    <xdr:graphicFrame macro="">
      <xdr:nvGraphicFramePr>
        <xdr:cNvPr id="4" name="IncomeAndExpenses" descr="Clustered column chart showing Total Monthly Income and Total Monthly Expenses">
          <a:extLst>
            <a:ext uri="{FF2B5EF4-FFF2-40B4-BE49-F238E27FC236}">
              <a16:creationId xmlns:a16="http://schemas.microsoft.com/office/drawing/2014/main" id="{4A0AB5EA-7F38-4DA3-A398-1FB1CAEBC9D6}"/>
            </a:ext>
            <a:ext uri="{147F2762-F138-4A5C-976F-8EAC2B608ADB}">
              <a16:predDERef xmlns:a16="http://schemas.microsoft.com/office/drawing/2014/main" pred="{C35D2FC9-37D4-41E2-AA8F-BB8EB655FD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76199</xdr:colOff>
      <xdr:row>0</xdr:row>
      <xdr:rowOff>0</xdr:rowOff>
    </xdr:from>
    <xdr:to>
      <xdr:col>11</xdr:col>
      <xdr:colOff>600075</xdr:colOff>
      <xdr:row>2</xdr:row>
      <xdr:rowOff>180975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D3F3978-99B9-43CE-BBC2-2E7D4A8C709C}"/>
            </a:ext>
          </a:extLst>
        </xdr:cNvPr>
        <xdr:cNvSpPr txBox="1"/>
      </xdr:nvSpPr>
      <xdr:spPr>
        <a:xfrm>
          <a:off x="7086599" y="0"/>
          <a:ext cx="2962276" cy="561975"/>
        </a:xfrm>
        <a:prstGeom prst="rect">
          <a:avLst/>
        </a:prstGeom>
        <a:solidFill>
          <a:srgbClr val="FF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Indiquer votre solde en date du 30 juin 2026, et préciser </a:t>
          </a:r>
          <a:r>
            <a:rPr lang="en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(D)</a:t>
          </a:r>
          <a:r>
            <a:rPr lang="en-CA" sz="1100"/>
            <a:t> débit ou </a:t>
          </a:r>
          <a:r>
            <a:rPr lang="en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(C)</a:t>
          </a:r>
          <a:r>
            <a:rPr lang="en-CA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pour</a:t>
          </a:r>
          <a:r>
            <a:rPr lang="en-CA" sz="1100"/>
            <a:t> crédit .</a:t>
          </a:r>
        </a:p>
      </xdr:txBody>
    </xdr:sp>
    <xdr:clientData/>
  </xdr:twoCellAnchor>
  <xdr:twoCellAnchor>
    <xdr:from>
      <xdr:col>5</xdr:col>
      <xdr:colOff>1085850</xdr:colOff>
      <xdr:row>1</xdr:row>
      <xdr:rowOff>9525</xdr:rowOff>
    </xdr:from>
    <xdr:to>
      <xdr:col>7</xdr:col>
      <xdr:colOff>47625</xdr:colOff>
      <xdr:row>1</xdr:row>
      <xdr:rowOff>180975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69BA6F58-D3B0-4BD3-AABF-5F54473570DA}"/>
            </a:ext>
          </a:extLst>
        </xdr:cNvPr>
        <xdr:cNvCxnSpPr/>
      </xdr:nvCxnSpPr>
      <xdr:spPr>
        <a:xfrm flipH="1">
          <a:off x="6353175" y="200025"/>
          <a:ext cx="704850" cy="1714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42</xdr:row>
      <xdr:rowOff>0</xdr:rowOff>
    </xdr:from>
    <xdr:to>
      <xdr:col>6</xdr:col>
      <xdr:colOff>514350</xdr:colOff>
      <xdr:row>61</xdr:row>
      <xdr:rowOff>0</xdr:rowOff>
    </xdr:to>
    <xdr:graphicFrame macro="">
      <xdr:nvGraphicFramePr>
        <xdr:cNvPr id="2" name="Chart 1" descr="Income and expenses by month chart">
          <a:extLst>
            <a:ext uri="{FF2B5EF4-FFF2-40B4-BE49-F238E27FC236}">
              <a16:creationId xmlns:a16="http://schemas.microsoft.com/office/drawing/2014/main" id="{C18CE2B5-57FB-4BAE-A18D-15646773DC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140494</xdr:colOff>
      <xdr:row>2</xdr:row>
      <xdr:rowOff>197644</xdr:rowOff>
    </xdr:from>
    <xdr:to>
      <xdr:col>12</xdr:col>
      <xdr:colOff>78583</xdr:colOff>
      <xdr:row>11</xdr:row>
      <xdr:rowOff>134145</xdr:rowOff>
    </xdr:to>
    <xdr:graphicFrame macro="">
      <xdr:nvGraphicFramePr>
        <xdr:cNvPr id="4" name="IncomeAndExpenses" descr="Clustered column chart showing Total Monthly Income and Total Monthly Expenses">
          <a:extLst>
            <a:ext uri="{FF2B5EF4-FFF2-40B4-BE49-F238E27FC236}">
              <a16:creationId xmlns:a16="http://schemas.microsoft.com/office/drawing/2014/main" id="{CF1DC17E-C354-4757-AFBE-CBF6094E92A6}"/>
            </a:ext>
            <a:ext uri="{147F2762-F138-4A5C-976F-8EAC2B608ADB}">
              <a16:predDERef xmlns:a16="http://schemas.microsoft.com/office/drawing/2014/main" pred="{C35D2FC9-37D4-41E2-AA8F-BB8EB655FD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76199</xdr:colOff>
      <xdr:row>0</xdr:row>
      <xdr:rowOff>0</xdr:rowOff>
    </xdr:from>
    <xdr:to>
      <xdr:col>11</xdr:col>
      <xdr:colOff>600075</xdr:colOff>
      <xdr:row>2</xdr:row>
      <xdr:rowOff>180975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EF08EE0-2F34-40DE-8D72-F1D414CBDE00}"/>
            </a:ext>
          </a:extLst>
        </xdr:cNvPr>
        <xdr:cNvSpPr txBox="1"/>
      </xdr:nvSpPr>
      <xdr:spPr>
        <a:xfrm>
          <a:off x="8401049" y="0"/>
          <a:ext cx="2962276" cy="657225"/>
        </a:xfrm>
        <a:prstGeom prst="rect">
          <a:avLst/>
        </a:prstGeom>
        <a:solidFill>
          <a:srgbClr val="FF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Indiquer votre solde en date du 30 juin 2026, et préciser </a:t>
          </a:r>
          <a:r>
            <a:rPr lang="en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(D)</a:t>
          </a:r>
          <a:r>
            <a:rPr lang="en-CA" sz="1100"/>
            <a:t> débit ou </a:t>
          </a:r>
          <a:r>
            <a:rPr lang="en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(C)</a:t>
          </a:r>
          <a:r>
            <a:rPr lang="en-CA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pour</a:t>
          </a:r>
          <a:r>
            <a:rPr lang="en-CA" sz="1100"/>
            <a:t> crédit .</a:t>
          </a:r>
        </a:p>
      </xdr:txBody>
    </xdr:sp>
    <xdr:clientData/>
  </xdr:twoCellAnchor>
  <xdr:twoCellAnchor>
    <xdr:from>
      <xdr:col>5</xdr:col>
      <xdr:colOff>1085850</xdr:colOff>
      <xdr:row>1</xdr:row>
      <xdr:rowOff>9525</xdr:rowOff>
    </xdr:from>
    <xdr:to>
      <xdr:col>7</xdr:col>
      <xdr:colOff>47625</xdr:colOff>
      <xdr:row>1</xdr:row>
      <xdr:rowOff>180975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F422FF7C-0A0F-496D-8839-EAA0F7081D1D}"/>
            </a:ext>
          </a:extLst>
        </xdr:cNvPr>
        <xdr:cNvCxnSpPr/>
      </xdr:nvCxnSpPr>
      <xdr:spPr>
        <a:xfrm flipH="1">
          <a:off x="7629525" y="276225"/>
          <a:ext cx="742950" cy="1714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isclaimer-Smartsheet-Templates_Solution1-Tab5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efnb.sharepoint.com/sites/EquipeAEFNB/Documents%20partages/Finances%20Admin/Tr&#233;sorerie/Modeles/Journaux.xlsx" TargetMode="External"/><Relationship Id="rId1" Type="http://schemas.openxmlformats.org/officeDocument/2006/relationships/externalLinkPath" Target="https://aefnb.sharepoint.com/sites/EquipeAEFNB/Documents%20partages/Finances%20Admin/Tr&#233;sorerie/Modeles/Journau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tenance Work Order"/>
      <sheetName val="BLANK - Maintenance Work Order "/>
      <sheetName val="- Disclaimer -"/>
    </sheetNames>
    <sheetDataSet>
      <sheetData sheetId="0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euille d'identité"/>
      <sheetName val="Fiche de paie"/>
      <sheetName val="Journal général"/>
      <sheetName val="Ventes"/>
      <sheetName val="Encaissements"/>
      <sheetName val="Achats"/>
      <sheetName val="Décaissements"/>
      <sheetName val="Grand livre général"/>
      <sheetName val="Clients"/>
      <sheetName val="Fournisseurs"/>
      <sheetName val="Chiffrier"/>
      <sheetName val="ÉTAT DES RÉSULTATS"/>
      <sheetName val="ÉTAT DES CAPITAUX PROPRES"/>
      <sheetName val="BILAN"/>
    </sheetNames>
    <sheetDataSet>
      <sheetData sheetId="0"/>
      <sheetData sheetId="1"/>
      <sheetData sheetId="2">
        <row r="40">
          <cell r="E40"/>
        </row>
      </sheetData>
      <sheetData sheetId="3"/>
      <sheetData sheetId="4"/>
      <sheetData sheetId="5">
        <row r="10">
          <cell r="K10"/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Clara Drolet" id="{EC606E9D-5AF7-4958-860C-63607FABC07C}" userId="S::Clara.Drolet@aefnb.ca::74fbf6c2-96f2-433d-90e2-3c894f6c1538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77D8C6D-C806-4847-8D06-FF8841475A57}" name="Table5" displayName="Table5" ref="G3:H8" totalsRowShown="0">
  <autoFilter ref="G3:H8" xr:uid="{B77D8C6D-C806-4847-8D06-FF8841475A57}"/>
  <tableColumns count="2">
    <tableColumn id="1" xr3:uid="{F599B030-AB15-4EA2-888C-9D5A0F60850D}" name="Légende :"/>
    <tableColumn id="2" xr3:uid="{3CD57874-38D8-4072-9F87-9FD8E4AEAFF5}" name="Catégorie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FF0882-8E4F-46D0-8F99-D107ACB5F8F5}" name="Expenses4" displayName="Expenses4" ref="B22:H39" totalsRowCount="1" headerRowDxfId="87" dataDxfId="85" totalsRowDxfId="83" headerRowBorderDxfId="86" tableBorderDxfId="84" totalsRowBorderDxfId="82">
  <autoFilter ref="B22:H38" xr:uid="{052B60F2-6A2A-41E4-B306-63C7F82ACC1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47F2AAE5-3876-4B0C-A276-9914BC78BC92}" name="COMPTES DE DÉPENSES" totalsRowLabel="Total" dataDxfId="81" totalsRowDxfId="80" dataCellStyle="Normal"/>
    <tableColumn id="6" xr3:uid="{3A57B249-4E76-4F0B-833A-89E765375919}" name="Description" dataDxfId="79" totalsRowDxfId="78" dataCellStyle="Normal 3"/>
    <tableColumn id="2" xr3:uid="{DBF30E2B-9CF0-4311-B4FA-277737978CC7}" name="Budget réel au _x000a_30 juin 2025" totalsRowFunction="sum" dataDxfId="77" totalsRowDxfId="76"/>
    <tableColumn id="3" xr3:uid="{FD718D4A-7219-43AE-8083-8457297319BA}" name="Budget 2026-2027" totalsRowFunction="sum" dataDxfId="75" totalsRowDxfId="74"/>
    <tableColumn id="4" xr3:uid="{01569F46-A4F5-42C4-9271-291379A38B00}" name="Réel à ce jour" totalsRowFunction="sum" dataDxfId="73" totalsRowDxfId="72"/>
    <tableColumn id="5" xr3:uid="{947FEDF0-4F94-4C1D-9E00-B3A841E900F4}" name="Prévision budget _x000a_2027-2028" totalsRowFunction="sum" dataDxfId="71" totalsRowDxfId="70"/>
    <tableColumn id="15" xr3:uid="{92DBD884-0A6E-4670-B8B4-4EFBBE475215}" name="Écart entre 2027-2028 et 2026-2027 (en $)" totalsRowFunction="average" dataDxfId="69" totalsRowDxfId="68">
      <calculatedColumnFormula>Expenses4[[#This Row],[Prévision budget 
2027-2028]]-Expenses4[[#This Row],[Budget 2026-2027]]</calculatedColumnFormula>
    </tableColumn>
  </tableColumns>
  <tableStyleInfo name="TableStyleLight1" showFirstColumn="0" showLastColumn="0" showRowStripes="0" showColumnStripes="0"/>
  <extLst>
    <ext xmlns:x14="http://schemas.microsoft.com/office/spreadsheetml/2009/9/main" uri="{504A1905-F514-4f6f-8877-14C23A59335A}">
      <x14:table altTextSummary="Enter Monthly Expense Items and corresponding Amounts in this table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C22B602-C367-42DB-A326-B97331875F84}" name="Income5" displayName="Income5" ref="B13:H19" totalsRowCount="1" headerRowDxfId="67" dataDxfId="65" totalsRowDxfId="63" headerRowBorderDxfId="66" tableBorderDxfId="64" totalsRowBorderDxfId="62">
  <autoFilter ref="B13:H18" xr:uid="{2826007E-9D36-4A01-B502-D3C26CD7DAD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B9649C93-EE39-4818-9B98-022EAFAAC492}" name="COMPTES DE REVENUS" totalsRowLabel="Total" dataDxfId="61" totalsRowDxfId="60" dataCellStyle="Normal"/>
    <tableColumn id="8" xr3:uid="{4903BD18-2C71-4D1D-8DB9-B8A1FC8FBF4D}" name="Description" dataDxfId="59" totalsRowDxfId="58" dataCellStyle="Normal 3"/>
    <tableColumn id="2" xr3:uid="{64CACDC7-77C5-45A8-964B-9351BF1C14B5}" name="Budget réel au _x000a_30 juin 2025" totalsRowFunction="sum" dataDxfId="57" totalsRowDxfId="56" totalsRowCellStyle="Currency 2"/>
    <tableColumn id="3" xr3:uid="{DC5631AE-404A-4E0F-80F4-12C2030FE766}" name="Budget 2026-2027" totalsRowFunction="sum" dataDxfId="55" totalsRowDxfId="54" totalsRowCellStyle="Currency 2"/>
    <tableColumn id="4" xr3:uid="{5B962F68-B77D-4B7F-8DE6-26253BE43C53}" name="Réel à ce jour" totalsRowFunction="sum" dataDxfId="53" totalsRowDxfId="52" totalsRowCellStyle="Currency 2"/>
    <tableColumn id="6" xr3:uid="{174E46A2-95D7-4BBA-A134-DDAB660885A0}" name="Prévision budget _x000a_2027-2028" totalsRowFunction="sum" dataDxfId="51" totalsRowDxfId="50" totalsRowCellStyle="Currency 2"/>
    <tableColumn id="7" xr3:uid="{6D8B0BBB-2887-44A1-AAF7-2B0EC42CF701}" name="Écart entre 2027-2028 et 2026-2027 (en $)" totalsRowFunction="sum" dataDxfId="49" totalsRowDxfId="48" totalsRowCellStyle="Currency 2">
      <calculatedColumnFormula>Income5[[#This Row],[Prévision budget 
2027-2028]]-Income5[[#This Row],[Budget 2026-2027]]</calculatedColumnFormula>
    </tableColumn>
  </tableColumns>
  <tableStyleInfo name="TableStyleLight1" showFirstColumn="0" showLastColumn="0" showRowStripes="0" showColumnStripes="0"/>
  <extLst>
    <ext xmlns:x14="http://schemas.microsoft.com/office/spreadsheetml/2009/9/main" uri="{504A1905-F514-4f6f-8877-14C23A59335A}">
      <x14:table altTextSummary="Enter Monthly Income Items and corresponding Amounts in this table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453D83A-554D-4DF1-8A3D-22590A6603F7}" name="Table57" displayName="Table57" ref="G5:H10" totalsRowShown="0">
  <autoFilter ref="G5:H10" xr:uid="{2453D83A-554D-4DF1-8A3D-22590A6603F7}"/>
  <tableColumns count="2">
    <tableColumn id="1" xr3:uid="{52CBC12F-C919-4888-90AA-EF7CACC7549D}" name="Légende :"/>
    <tableColumn id="2" xr3:uid="{2B342074-35B2-48EB-A55A-5F3CBF0C63C7}" name="Catégori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34294FA-B65A-4B44-A843-D0220FB1BBE4}" name="Expenses44" displayName="Expenses44" ref="B23:H41" totalsRowCount="1" headerRowDxfId="47" dataDxfId="45" totalsRowDxfId="43" headerRowBorderDxfId="46" tableBorderDxfId="44" totalsRowBorderDxfId="42">
  <autoFilter ref="B23:H40" xr:uid="{052B60F2-6A2A-41E4-B306-63C7F82ACC1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2EC9F8A9-876F-4BD8-A069-523CAEB87759}" name="COMPTES DE DÉPENSES" totalsRowLabel="Total" dataDxfId="41" totalsRowDxfId="40" dataCellStyle="Normal"/>
    <tableColumn id="6" xr3:uid="{47A1954B-7D7C-4D72-BABF-8EFC279360B3}" name="Description" dataDxfId="39" totalsRowDxfId="38" dataCellStyle="Normal 3"/>
    <tableColumn id="2" xr3:uid="{DD8EA109-9024-484D-A82A-2CF09DD7EE32}" name="Budget réel au _x000a_30 juin 2025" totalsRowFunction="sum" dataDxfId="37" totalsRowDxfId="36"/>
    <tableColumn id="3" xr3:uid="{AF959C5F-761E-4025-BAB2-32E291D83284}" name="Budget 2026-2027" totalsRowFunction="sum" dataDxfId="35" totalsRowDxfId="34"/>
    <tableColumn id="4" xr3:uid="{9CC41910-3EB7-456E-815B-BC658490FC6D}" name="Réel à ce jour" totalsRowFunction="sum" dataDxfId="33" totalsRowDxfId="32"/>
    <tableColumn id="5" xr3:uid="{9A0F3B93-3623-4E4C-9751-1B1D8AF5862B}" name="Prévision budget _x000a_2027-2028" totalsRowFunction="sum" dataDxfId="31" totalsRowDxfId="30"/>
    <tableColumn id="15" xr3:uid="{226AB525-00DD-4144-AD40-B233356650B5}" name="Écart entre 2027-2028 et 2026-2027 (en $)" totalsRowFunction="average" dataDxfId="29" totalsRowDxfId="28">
      <calculatedColumnFormula>Expenses44[[#This Row],[Prévision budget 
2027-2028]]-Expenses44[[#This Row],[Budget 2026-2027]]</calculatedColumnFormula>
    </tableColumn>
  </tableColumns>
  <tableStyleInfo name="TableStyleLight1" showFirstColumn="0" showLastColumn="0" showRowStripes="0" showColumnStripes="0"/>
  <extLst>
    <ext xmlns:x14="http://schemas.microsoft.com/office/spreadsheetml/2009/9/main" uri="{504A1905-F514-4f6f-8877-14C23A59335A}">
      <x14:table altTextSummary="Enter Monthly Expense Items and corresponding Amounts in this table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734424D-55C5-40E4-B1CD-AF1F4014571F}" name="Income55" displayName="Income55" ref="B13:H20" totalsRowCount="1" headerRowDxfId="27" dataDxfId="25" totalsRowDxfId="23" headerRowBorderDxfId="26" tableBorderDxfId="24" totalsRowBorderDxfId="22">
  <autoFilter ref="B13:H19" xr:uid="{2826007E-9D36-4A01-B502-D3C26CD7DAD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370DDCCB-449C-443D-A17D-93291FEF4638}" name="COMPTES DE REVENUS" totalsRowLabel="Total" dataDxfId="21" totalsRowDxfId="20" dataCellStyle="Normal"/>
    <tableColumn id="8" xr3:uid="{EBB775B9-4872-4D9C-B60E-E0F3664B1040}" name="Description" dataDxfId="19" totalsRowDxfId="18" dataCellStyle="Normal 3"/>
    <tableColumn id="2" xr3:uid="{9337A710-0253-4046-B491-FB6E3494078E}" name="Budget réel au _x000a_30 juin 2025" totalsRowFunction="sum" dataDxfId="17" totalsRowDxfId="16"/>
    <tableColumn id="3" xr3:uid="{BBFD4BE1-5D1A-4D35-B156-7CA32E1E3A3A}" name="Budget 2026-2027" totalsRowFunction="sum" dataDxfId="15" totalsRowDxfId="14"/>
    <tableColumn id="4" xr3:uid="{7C2907F1-03C8-4E46-9F9C-4ED0EB6DF862}" name="Réel à ce jour" totalsRowFunction="sum" dataDxfId="13" totalsRowDxfId="12"/>
    <tableColumn id="6" xr3:uid="{1A41FC94-9AAE-4FF3-854F-729F4D1F4EA1}" name="Prévision budget _x000a_2027-2028" totalsRowFunction="sum" dataDxfId="11" totalsRowDxfId="10"/>
    <tableColumn id="7" xr3:uid="{A7687A1F-79B4-4609-9BD6-C25144130349}" name="Écart entre 2027-2028 et 2026-2027 (en $)" totalsRowFunction="sum" dataDxfId="9" totalsRowDxfId="8">
      <calculatedColumnFormula>Income55[[#This Row],[Prévision budget 
2027-2028]]-Income55[[#This Row],[Budget 2026-2027]]</calculatedColumnFormula>
    </tableColumn>
  </tableColumns>
  <tableStyleInfo name="TableStyleLight1" showFirstColumn="0" showLastColumn="0" showRowStripes="0" showColumnStripes="0"/>
  <extLst>
    <ext xmlns:x14="http://schemas.microsoft.com/office/spreadsheetml/2009/9/main" uri="{504A1905-F514-4f6f-8877-14C23A59335A}">
      <x14:table altTextSummary="Enter Monthly Income Items and corresponding Amounts in this table"/>
    </ext>
  </extLst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3" dT="2025-10-23T15:00:25.66" personId="{EC606E9D-5AF7-4958-860C-63607FABC07C}" id="{C7BA19A1-21CB-47B4-B4FF-430A87A67050}">
    <text>Indiquer le solde à la fin de votre année financière (30 juin 2025).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F3" dT="2025-10-23T15:00:25.66" personId="{EC606E9D-5AF7-4958-860C-63607FABC07C}" id="{889B6C1A-EC0B-42A4-B02A-8677A8A5333F}">
    <text>Indiquer le solde à la fin de votre année financière (30 juin 2025).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microsoft.com/office/2017/10/relationships/threadedComment" Target="../threadedComments/threadedComment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Relationship Id="rId4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Relationship Id="rId4" Type="http://schemas.microsoft.com/office/2017/10/relationships/threadedComment" Target="../threadedComments/threadedComment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56920-D13B-409B-9E0A-F5A4030F7E9F}">
  <sheetPr>
    <tabColor theme="4"/>
  </sheetPr>
  <dimension ref="A1:H190"/>
  <sheetViews>
    <sheetView showGridLines="0" workbookViewId="0">
      <pane xSplit="1" ySplit="3" topLeftCell="B4" activePane="bottomRight" state="frozenSplit"/>
      <selection pane="topRight" activeCell="C1" sqref="C1"/>
      <selection pane="bottomLeft" activeCell="A5" sqref="A5"/>
      <selection pane="bottomRight" activeCell="G3" sqref="G3:H8"/>
    </sheetView>
  </sheetViews>
  <sheetFormatPr baseColWidth="10" defaultColWidth="9.140625" defaultRowHeight="15" x14ac:dyDescent="0.25"/>
  <cols>
    <col min="1" max="1" width="13.28515625" style="7" customWidth="1"/>
    <col min="2" max="2" width="47.5703125" style="8" customWidth="1"/>
    <col min="7" max="7" width="11.85546875" customWidth="1"/>
    <col min="8" max="8" width="17.7109375" customWidth="1"/>
  </cols>
  <sheetData>
    <row r="1" spans="1:8" ht="27.95" customHeight="1" x14ac:dyDescent="0.25">
      <c r="A1" s="215" t="s">
        <v>108</v>
      </c>
      <c r="B1" s="215"/>
      <c r="C1" s="35"/>
    </row>
    <row r="2" spans="1:8" x14ac:dyDescent="0.25">
      <c r="A2" s="216" t="s">
        <v>101</v>
      </c>
      <c r="B2" s="216"/>
      <c r="C2" s="35"/>
    </row>
    <row r="3" spans="1:8" x14ac:dyDescent="0.25">
      <c r="A3" s="13" t="s">
        <v>109</v>
      </c>
      <c r="B3" s="14" t="s">
        <v>32</v>
      </c>
      <c r="C3" s="35"/>
      <c r="G3" t="s">
        <v>269</v>
      </c>
      <c r="H3" t="s">
        <v>276</v>
      </c>
    </row>
    <row r="4" spans="1:8" x14ac:dyDescent="0.25">
      <c r="A4" s="217" t="s">
        <v>110</v>
      </c>
      <c r="B4" s="217"/>
      <c r="C4" s="35"/>
      <c r="G4">
        <v>1</v>
      </c>
      <c r="H4" t="s">
        <v>270</v>
      </c>
    </row>
    <row r="5" spans="1:8" x14ac:dyDescent="0.25">
      <c r="A5" s="15" t="s">
        <v>176</v>
      </c>
      <c r="B5" s="16"/>
      <c r="C5" s="35"/>
      <c r="G5">
        <v>2</v>
      </c>
      <c r="H5" t="s">
        <v>188</v>
      </c>
    </row>
    <row r="6" spans="1:8" x14ac:dyDescent="0.25">
      <c r="A6" s="25">
        <v>1000</v>
      </c>
      <c r="B6" s="17" t="s">
        <v>177</v>
      </c>
      <c r="C6" s="35"/>
      <c r="G6">
        <v>3</v>
      </c>
      <c r="H6" t="s">
        <v>271</v>
      </c>
    </row>
    <row r="7" spans="1:8" x14ac:dyDescent="0.25">
      <c r="A7" s="26">
        <v>1001</v>
      </c>
      <c r="B7" s="18" t="s">
        <v>178</v>
      </c>
      <c r="C7" s="35"/>
      <c r="G7">
        <v>4</v>
      </c>
      <c r="H7" t="s">
        <v>272</v>
      </c>
    </row>
    <row r="8" spans="1:8" x14ac:dyDescent="0.25">
      <c r="A8" s="25">
        <v>1002</v>
      </c>
      <c r="B8" s="17" t="s">
        <v>179</v>
      </c>
      <c r="C8" s="35"/>
      <c r="G8">
        <v>5</v>
      </c>
      <c r="H8" t="s">
        <v>273</v>
      </c>
    </row>
    <row r="9" spans="1:8" x14ac:dyDescent="0.25">
      <c r="A9" s="26">
        <v>1003</v>
      </c>
      <c r="B9" s="18" t="s">
        <v>180</v>
      </c>
      <c r="C9" s="35"/>
    </row>
    <row r="10" spans="1:8" x14ac:dyDescent="0.25">
      <c r="A10" s="25">
        <v>1004</v>
      </c>
      <c r="B10" s="17" t="s">
        <v>181</v>
      </c>
      <c r="C10" s="35"/>
    </row>
    <row r="11" spans="1:8" x14ac:dyDescent="0.25">
      <c r="A11" s="27">
        <v>1099</v>
      </c>
      <c r="B11" s="19" t="s">
        <v>182</v>
      </c>
      <c r="C11" s="35"/>
    </row>
    <row r="12" spans="1:8" x14ac:dyDescent="0.25">
      <c r="A12" s="25">
        <v>1100</v>
      </c>
      <c r="B12" s="17" t="s">
        <v>183</v>
      </c>
      <c r="C12" s="35"/>
    </row>
    <row r="13" spans="1:8" x14ac:dyDescent="0.25">
      <c r="A13" s="26">
        <v>1200</v>
      </c>
      <c r="B13" s="18" t="s">
        <v>184</v>
      </c>
      <c r="C13" s="35"/>
    </row>
    <row r="14" spans="1:8" x14ac:dyDescent="0.25">
      <c r="A14" s="27">
        <v>1299</v>
      </c>
      <c r="B14" s="19" t="s">
        <v>185</v>
      </c>
      <c r="C14" s="35"/>
    </row>
    <row r="15" spans="1:8" x14ac:dyDescent="0.25">
      <c r="A15" s="26">
        <v>1300</v>
      </c>
      <c r="B15" s="18" t="s">
        <v>186</v>
      </c>
      <c r="C15" s="35"/>
    </row>
    <row r="16" spans="1:8" x14ac:dyDescent="0.25">
      <c r="A16" s="27">
        <v>1400</v>
      </c>
      <c r="B16" s="19" t="s">
        <v>187</v>
      </c>
      <c r="C16" s="35"/>
    </row>
    <row r="17" spans="1:3" x14ac:dyDescent="0.25">
      <c r="A17" s="28" t="s">
        <v>188</v>
      </c>
      <c r="B17" s="16"/>
      <c r="C17" s="35"/>
    </row>
    <row r="18" spans="1:3" x14ac:dyDescent="0.25">
      <c r="A18" s="25">
        <v>2100</v>
      </c>
      <c r="B18" s="17" t="s">
        <v>189</v>
      </c>
      <c r="C18" s="35"/>
    </row>
    <row r="19" spans="1:3" x14ac:dyDescent="0.25">
      <c r="A19" s="26">
        <v>2101</v>
      </c>
      <c r="B19" s="18" t="s">
        <v>190</v>
      </c>
      <c r="C19" s="35"/>
    </row>
    <row r="20" spans="1:3" x14ac:dyDescent="0.25">
      <c r="A20" s="27">
        <v>2199</v>
      </c>
      <c r="B20" s="19" t="s">
        <v>191</v>
      </c>
      <c r="C20" s="35"/>
    </row>
    <row r="21" spans="1:3" ht="45" x14ac:dyDescent="0.25">
      <c r="A21" s="29" t="s">
        <v>192</v>
      </c>
      <c r="B21" s="16"/>
      <c r="C21" s="35"/>
    </row>
    <row r="22" spans="1:3" x14ac:dyDescent="0.25">
      <c r="A22" s="25">
        <v>3500</v>
      </c>
      <c r="B22" s="17" t="s">
        <v>193</v>
      </c>
      <c r="C22" s="35"/>
    </row>
    <row r="23" spans="1:3" x14ac:dyDescent="0.25">
      <c r="A23" s="26">
        <v>3510</v>
      </c>
      <c r="B23" s="18" t="s">
        <v>194</v>
      </c>
      <c r="C23" s="35"/>
    </row>
    <row r="24" spans="1:3" x14ac:dyDescent="0.25">
      <c r="A24" s="25">
        <v>3600</v>
      </c>
      <c r="B24" s="17" t="s">
        <v>195</v>
      </c>
      <c r="C24" s="35"/>
    </row>
    <row r="25" spans="1:3" x14ac:dyDescent="0.25">
      <c r="A25" s="27">
        <v>3699</v>
      </c>
      <c r="B25" s="19" t="s">
        <v>196</v>
      </c>
      <c r="C25" s="35"/>
    </row>
    <row r="26" spans="1:3" x14ac:dyDescent="0.25">
      <c r="A26" s="28" t="s">
        <v>111</v>
      </c>
      <c r="B26" s="16"/>
      <c r="C26" s="35"/>
    </row>
    <row r="27" spans="1:3" x14ac:dyDescent="0.25">
      <c r="A27" s="26" t="s">
        <v>112</v>
      </c>
      <c r="B27" s="18" t="str">
        <f>Liste!B2</f>
        <v>Ristourne de fonctionnement</v>
      </c>
      <c r="C27" s="35"/>
    </row>
    <row r="28" spans="1:3" x14ac:dyDescent="0.25">
      <c r="A28" s="25">
        <v>4001</v>
      </c>
      <c r="B28" s="17" t="str">
        <f>Liste!B4</f>
        <v>Cotisation locale</v>
      </c>
      <c r="C28" s="35"/>
    </row>
    <row r="29" spans="1:3" x14ac:dyDescent="0.25">
      <c r="A29" s="26">
        <v>4002</v>
      </c>
      <c r="B29" s="18"/>
      <c r="C29" s="35"/>
    </row>
    <row r="30" spans="1:3" x14ac:dyDescent="0.25">
      <c r="A30" s="30"/>
      <c r="B30" s="20"/>
      <c r="C30" s="35"/>
    </row>
    <row r="31" spans="1:3" x14ac:dyDescent="0.25">
      <c r="A31" s="31"/>
      <c r="B31" s="21"/>
      <c r="C31" s="35"/>
    </row>
    <row r="32" spans="1:3" x14ac:dyDescent="0.25">
      <c r="A32" s="30"/>
      <c r="B32" s="20"/>
      <c r="C32" s="35"/>
    </row>
    <row r="33" spans="1:3" x14ac:dyDescent="0.25">
      <c r="A33" s="31"/>
      <c r="B33" s="21"/>
      <c r="C33" s="35"/>
    </row>
    <row r="34" spans="1:3" x14ac:dyDescent="0.25">
      <c r="A34" s="32"/>
      <c r="B34" s="22"/>
      <c r="C34" s="35"/>
    </row>
    <row r="35" spans="1:3" x14ac:dyDescent="0.25">
      <c r="A35" s="33">
        <v>4400</v>
      </c>
      <c r="B35" s="23" t="s">
        <v>113</v>
      </c>
      <c r="C35" s="35"/>
    </row>
    <row r="36" spans="1:3" x14ac:dyDescent="0.25">
      <c r="A36" s="25">
        <v>4490</v>
      </c>
      <c r="B36" s="17" t="s">
        <v>197</v>
      </c>
      <c r="C36" s="35"/>
    </row>
    <row r="37" spans="1:3" x14ac:dyDescent="0.25">
      <c r="A37" s="33">
        <v>4491</v>
      </c>
      <c r="B37" s="23" t="str">
        <f>Liste!B5</f>
        <v>Intérêts</v>
      </c>
      <c r="C37" s="35"/>
    </row>
    <row r="38" spans="1:3" x14ac:dyDescent="0.25">
      <c r="A38" s="30"/>
      <c r="B38" s="20"/>
      <c r="C38" s="35"/>
    </row>
    <row r="39" spans="1:3" x14ac:dyDescent="0.25">
      <c r="A39" s="31"/>
      <c r="B39" s="21"/>
      <c r="C39" s="35"/>
    </row>
    <row r="40" spans="1:3" x14ac:dyDescent="0.25">
      <c r="A40" s="30"/>
      <c r="B40" s="20"/>
      <c r="C40" s="35"/>
    </row>
    <row r="41" spans="1:3" x14ac:dyDescent="0.25">
      <c r="A41" s="34" t="s">
        <v>114</v>
      </c>
      <c r="B41" s="24" t="s">
        <v>115</v>
      </c>
      <c r="C41" s="35"/>
    </row>
    <row r="42" spans="1:3" x14ac:dyDescent="0.25">
      <c r="A42" s="28" t="s">
        <v>116</v>
      </c>
      <c r="B42" s="16"/>
      <c r="C42" s="35"/>
    </row>
    <row r="43" spans="1:3" x14ac:dyDescent="0.25">
      <c r="A43" s="33" t="s">
        <v>117</v>
      </c>
      <c r="B43" s="23"/>
    </row>
    <row r="44" spans="1:3" x14ac:dyDescent="0.25">
      <c r="A44" s="30">
        <v>5005</v>
      </c>
      <c r="B44" s="21" t="s">
        <v>49</v>
      </c>
    </row>
    <row r="45" spans="1:3" x14ac:dyDescent="0.25">
      <c r="A45" s="31">
        <v>5010</v>
      </c>
      <c r="B45" s="20" t="s">
        <v>51</v>
      </c>
    </row>
    <row r="46" spans="1:3" x14ac:dyDescent="0.25">
      <c r="A46" s="30">
        <v>5015</v>
      </c>
      <c r="B46" s="21" t="s">
        <v>100</v>
      </c>
    </row>
    <row r="47" spans="1:3" x14ac:dyDescent="0.25">
      <c r="A47" s="31">
        <v>5020</v>
      </c>
      <c r="B47" s="20"/>
    </row>
    <row r="48" spans="1:3" x14ac:dyDescent="0.25">
      <c r="A48" s="30">
        <v>5025</v>
      </c>
      <c r="B48" s="21" t="s">
        <v>54</v>
      </c>
    </row>
    <row r="49" spans="1:3" x14ac:dyDescent="0.25">
      <c r="A49" s="31">
        <v>5030</v>
      </c>
      <c r="B49" s="20" t="s">
        <v>8</v>
      </c>
    </row>
    <row r="50" spans="1:3" x14ac:dyDescent="0.25">
      <c r="A50" s="30">
        <v>5035</v>
      </c>
      <c r="B50" s="21" t="s">
        <v>57</v>
      </c>
    </row>
    <row r="51" spans="1:3" x14ac:dyDescent="0.25">
      <c r="A51" s="31">
        <v>5040</v>
      </c>
      <c r="B51" s="20" t="s">
        <v>7</v>
      </c>
    </row>
    <row r="52" spans="1:3" x14ac:dyDescent="0.25">
      <c r="A52" s="30">
        <v>5045</v>
      </c>
      <c r="B52" s="21" t="s">
        <v>9</v>
      </c>
    </row>
    <row r="53" spans="1:3" x14ac:dyDescent="0.25">
      <c r="A53" s="31">
        <v>5050</v>
      </c>
      <c r="B53" s="20" t="s">
        <v>72</v>
      </c>
    </row>
    <row r="54" spans="1:3" x14ac:dyDescent="0.25">
      <c r="A54" s="30">
        <v>5055</v>
      </c>
      <c r="B54" s="21" t="s">
        <v>74</v>
      </c>
    </row>
    <row r="55" spans="1:3" x14ac:dyDescent="0.25">
      <c r="A55" s="31">
        <v>5060</v>
      </c>
      <c r="B55" s="20" t="s">
        <v>77</v>
      </c>
    </row>
    <row r="56" spans="1:3" x14ac:dyDescent="0.25">
      <c r="A56" s="30">
        <v>5065</v>
      </c>
      <c r="B56" s="21" t="s">
        <v>11</v>
      </c>
    </row>
    <row r="57" spans="1:3" x14ac:dyDescent="0.25">
      <c r="A57" s="30">
        <v>5070</v>
      </c>
      <c r="B57" s="20" t="s">
        <v>82</v>
      </c>
    </row>
    <row r="58" spans="1:3" x14ac:dyDescent="0.25">
      <c r="A58" s="30">
        <v>5075</v>
      </c>
      <c r="B58" s="21" t="s">
        <v>6</v>
      </c>
    </row>
    <row r="59" spans="1:3" x14ac:dyDescent="0.25">
      <c r="A59" s="30">
        <v>5080</v>
      </c>
      <c r="B59" s="20" t="s">
        <v>10</v>
      </c>
    </row>
    <row r="60" spans="1:3" x14ac:dyDescent="0.25">
      <c r="A60" s="34" t="s">
        <v>131</v>
      </c>
      <c r="B60" s="24" t="s">
        <v>198</v>
      </c>
    </row>
    <row r="61" spans="1:3" x14ac:dyDescent="0.25">
      <c r="A61" s="32" t="s">
        <v>132</v>
      </c>
      <c r="B61" s="22"/>
    </row>
    <row r="62" spans="1:3" x14ac:dyDescent="0.25">
      <c r="A62" s="31"/>
      <c r="B62" s="21"/>
    </row>
    <row r="63" spans="1:3" x14ac:dyDescent="0.25">
      <c r="A63" s="30"/>
      <c r="B63" s="20"/>
    </row>
    <row r="64" spans="1:3" x14ac:dyDescent="0.25">
      <c r="A64" s="31"/>
      <c r="B64" s="21"/>
      <c r="C64" s="35"/>
    </row>
    <row r="65" spans="1:3" x14ac:dyDescent="0.25">
      <c r="A65" s="30"/>
      <c r="B65" s="20"/>
      <c r="C65" s="35"/>
    </row>
    <row r="66" spans="1:3" x14ac:dyDescent="0.25">
      <c r="A66" s="31"/>
      <c r="B66" s="21"/>
      <c r="C66" s="35"/>
    </row>
    <row r="67" spans="1:3" x14ac:dyDescent="0.25">
      <c r="A67" s="30"/>
      <c r="B67" s="20"/>
      <c r="C67" s="35"/>
    </row>
    <row r="68" spans="1:3" x14ac:dyDescent="0.25">
      <c r="A68" s="31"/>
      <c r="B68" s="21"/>
      <c r="C68" s="35"/>
    </row>
    <row r="69" spans="1:3" x14ac:dyDescent="0.25">
      <c r="A69" s="30"/>
      <c r="B69" s="20"/>
      <c r="C69" s="35"/>
    </row>
    <row r="70" spans="1:3" x14ac:dyDescent="0.25">
      <c r="A70" s="31"/>
      <c r="B70" s="21"/>
      <c r="C70" s="35"/>
    </row>
    <row r="71" spans="1:3" x14ac:dyDescent="0.25">
      <c r="A71" s="30"/>
      <c r="B71" s="20"/>
      <c r="C71" s="35"/>
    </row>
    <row r="72" spans="1:3" x14ac:dyDescent="0.25">
      <c r="A72" s="31"/>
      <c r="B72" s="21"/>
      <c r="C72" s="35"/>
    </row>
    <row r="73" spans="1:3" x14ac:dyDescent="0.25">
      <c r="A73" s="30"/>
      <c r="B73" s="20"/>
      <c r="C73" s="35"/>
    </row>
    <row r="74" spans="1:3" x14ac:dyDescent="0.25">
      <c r="A74" s="31"/>
      <c r="B74" s="21"/>
      <c r="C74" s="35"/>
    </row>
    <row r="75" spans="1:3" x14ac:dyDescent="0.25">
      <c r="A75" s="30"/>
      <c r="B75" s="20"/>
      <c r="C75" s="35"/>
    </row>
    <row r="76" spans="1:3" x14ac:dyDescent="0.25">
      <c r="A76" s="31"/>
      <c r="B76" s="21"/>
      <c r="C76" s="35"/>
    </row>
    <row r="77" spans="1:3" x14ac:dyDescent="0.25">
      <c r="A77" s="30"/>
      <c r="B77" s="20"/>
      <c r="C77" s="35"/>
    </row>
    <row r="78" spans="1:3" x14ac:dyDescent="0.25">
      <c r="A78" s="31"/>
      <c r="B78" s="21"/>
      <c r="C78" s="35"/>
    </row>
    <row r="79" spans="1:3" x14ac:dyDescent="0.25">
      <c r="A79" s="30"/>
      <c r="B79" s="20"/>
      <c r="C79" s="35"/>
    </row>
    <row r="80" spans="1:3" x14ac:dyDescent="0.25">
      <c r="A80" s="31"/>
      <c r="B80" s="21"/>
      <c r="C80" s="35"/>
    </row>
    <row r="81" spans="1:3" x14ac:dyDescent="0.25">
      <c r="A81" s="30"/>
      <c r="B81" s="20"/>
      <c r="C81" s="35"/>
    </row>
    <row r="82" spans="1:3" x14ac:dyDescent="0.25">
      <c r="A82" s="34" t="s">
        <v>133</v>
      </c>
      <c r="B82" s="24" t="s">
        <v>198</v>
      </c>
      <c r="C82" s="35"/>
    </row>
    <row r="83" spans="1:3" x14ac:dyDescent="0.25">
      <c r="A83" s="32" t="s">
        <v>134</v>
      </c>
      <c r="B83" s="22"/>
      <c r="C83" s="35"/>
    </row>
    <row r="84" spans="1:3" x14ac:dyDescent="0.25">
      <c r="A84" s="31"/>
      <c r="B84" s="21"/>
      <c r="C84" s="35"/>
    </row>
    <row r="85" spans="1:3" x14ac:dyDescent="0.25">
      <c r="A85" s="30"/>
      <c r="B85" s="20"/>
      <c r="C85" s="35"/>
    </row>
    <row r="86" spans="1:3" x14ac:dyDescent="0.25">
      <c r="A86" s="31"/>
      <c r="B86" s="21"/>
      <c r="C86" s="35"/>
    </row>
    <row r="87" spans="1:3" x14ac:dyDescent="0.25">
      <c r="A87" s="30"/>
      <c r="B87" s="20"/>
      <c r="C87" s="35"/>
    </row>
    <row r="88" spans="1:3" x14ac:dyDescent="0.25">
      <c r="A88" s="31"/>
      <c r="B88" s="21"/>
      <c r="C88" s="35"/>
    </row>
    <row r="89" spans="1:3" x14ac:dyDescent="0.25">
      <c r="A89" s="30"/>
      <c r="B89" s="20"/>
      <c r="C89" s="35"/>
    </row>
    <row r="90" spans="1:3" x14ac:dyDescent="0.25">
      <c r="A90" s="31"/>
      <c r="B90" s="21"/>
      <c r="C90" s="35"/>
    </row>
    <row r="91" spans="1:3" x14ac:dyDescent="0.25">
      <c r="A91" s="30"/>
      <c r="B91" s="20"/>
      <c r="C91" s="35"/>
    </row>
    <row r="92" spans="1:3" x14ac:dyDescent="0.25">
      <c r="A92" s="31"/>
      <c r="B92" s="21"/>
      <c r="C92" s="35"/>
    </row>
    <row r="93" spans="1:3" x14ac:dyDescent="0.25">
      <c r="A93" s="34" t="s">
        <v>135</v>
      </c>
      <c r="B93" s="24" t="s">
        <v>198</v>
      </c>
      <c r="C93" s="35"/>
    </row>
    <row r="94" spans="1:3" x14ac:dyDescent="0.25">
      <c r="A94" s="33" t="s">
        <v>136</v>
      </c>
      <c r="B94" s="23"/>
      <c r="C94" s="35"/>
    </row>
    <row r="95" spans="1:3" x14ac:dyDescent="0.25">
      <c r="A95" s="30"/>
      <c r="B95" s="20"/>
      <c r="C95" s="35"/>
    </row>
    <row r="96" spans="1:3" x14ac:dyDescent="0.25">
      <c r="A96" s="31"/>
      <c r="B96" s="21"/>
      <c r="C96" s="35"/>
    </row>
    <row r="97" spans="1:3" x14ac:dyDescent="0.25">
      <c r="A97" s="30"/>
      <c r="B97" s="20"/>
      <c r="C97" s="35"/>
    </row>
    <row r="98" spans="1:3" x14ac:dyDescent="0.25">
      <c r="A98" s="31"/>
      <c r="B98" s="21"/>
      <c r="C98" s="35"/>
    </row>
    <row r="99" spans="1:3" x14ac:dyDescent="0.25">
      <c r="A99" s="30"/>
      <c r="B99" s="20"/>
      <c r="C99" s="35"/>
    </row>
    <row r="100" spans="1:3" x14ac:dyDescent="0.25">
      <c r="A100" s="31"/>
      <c r="B100" s="21"/>
      <c r="C100" s="35"/>
    </row>
    <row r="101" spans="1:3" x14ac:dyDescent="0.25">
      <c r="A101" s="30"/>
      <c r="B101" s="20"/>
      <c r="C101" s="35"/>
    </row>
    <row r="102" spans="1:3" x14ac:dyDescent="0.25">
      <c r="A102" s="31"/>
      <c r="B102" s="21"/>
      <c r="C102" s="35"/>
    </row>
    <row r="103" spans="1:3" x14ac:dyDescent="0.25">
      <c r="A103" s="30"/>
      <c r="B103" s="20"/>
      <c r="C103" s="35"/>
    </row>
    <row r="104" spans="1:3" x14ac:dyDescent="0.25">
      <c r="A104" s="31"/>
      <c r="B104" s="21"/>
      <c r="C104" s="35"/>
    </row>
    <row r="105" spans="1:3" x14ac:dyDescent="0.25">
      <c r="A105" s="30"/>
      <c r="B105" s="20"/>
      <c r="C105" s="35"/>
    </row>
    <row r="106" spans="1:3" x14ac:dyDescent="0.25">
      <c r="A106" s="31"/>
      <c r="B106" s="21"/>
      <c r="C106" s="35"/>
    </row>
    <row r="107" spans="1:3" x14ac:dyDescent="0.25">
      <c r="A107" s="30"/>
      <c r="B107" s="20"/>
      <c r="C107" s="35"/>
    </row>
    <row r="108" spans="1:3" x14ac:dyDescent="0.25">
      <c r="A108" s="31"/>
      <c r="B108" s="21"/>
      <c r="C108" s="35"/>
    </row>
    <row r="109" spans="1:3" x14ac:dyDescent="0.25">
      <c r="A109" s="30"/>
      <c r="B109" s="20"/>
      <c r="C109" s="35"/>
    </row>
    <row r="110" spans="1:3" x14ac:dyDescent="0.25">
      <c r="A110" s="31"/>
      <c r="B110" s="21"/>
      <c r="C110" s="35"/>
    </row>
    <row r="111" spans="1:3" x14ac:dyDescent="0.25">
      <c r="A111" s="30"/>
      <c r="B111" s="20"/>
      <c r="C111" s="35"/>
    </row>
    <row r="112" spans="1:3" x14ac:dyDescent="0.25">
      <c r="A112" s="31"/>
      <c r="B112" s="21"/>
      <c r="C112" s="35"/>
    </row>
    <row r="113" spans="1:3" x14ac:dyDescent="0.25">
      <c r="A113" s="30"/>
      <c r="B113" s="20"/>
      <c r="C113" s="35"/>
    </row>
    <row r="114" spans="1:3" x14ac:dyDescent="0.25">
      <c r="A114" s="31"/>
      <c r="B114" s="21"/>
      <c r="C114" s="35"/>
    </row>
    <row r="115" spans="1:3" x14ac:dyDescent="0.25">
      <c r="A115" s="30"/>
      <c r="B115" s="20"/>
      <c r="C115" s="35"/>
    </row>
    <row r="116" spans="1:3" x14ac:dyDescent="0.25">
      <c r="A116" s="31"/>
      <c r="B116" s="21"/>
      <c r="C116" s="35"/>
    </row>
    <row r="117" spans="1:3" x14ac:dyDescent="0.25">
      <c r="A117" s="34" t="s">
        <v>137</v>
      </c>
      <c r="B117" s="24" t="s">
        <v>198</v>
      </c>
      <c r="C117" s="35"/>
    </row>
    <row r="118" spans="1:3" x14ac:dyDescent="0.25">
      <c r="A118" s="33" t="s">
        <v>138</v>
      </c>
      <c r="B118" s="23" t="s">
        <v>199</v>
      </c>
      <c r="C118" s="35"/>
    </row>
    <row r="119" spans="1:3" x14ac:dyDescent="0.25">
      <c r="A119" s="30"/>
      <c r="B119" s="20"/>
      <c r="C119" s="35"/>
    </row>
    <row r="120" spans="1:3" x14ac:dyDescent="0.25">
      <c r="A120" s="31" t="s">
        <v>139</v>
      </c>
      <c r="B120" s="21"/>
      <c r="C120" s="35"/>
    </row>
    <row r="121" spans="1:3" x14ac:dyDescent="0.25">
      <c r="A121" s="30" t="s">
        <v>140</v>
      </c>
      <c r="B121" s="20"/>
      <c r="C121" s="35"/>
    </row>
    <row r="122" spans="1:3" x14ac:dyDescent="0.25">
      <c r="A122" s="31" t="s">
        <v>141</v>
      </c>
      <c r="B122" s="21"/>
      <c r="C122" s="35"/>
    </row>
    <row r="123" spans="1:3" x14ac:dyDescent="0.25">
      <c r="A123" s="30" t="s">
        <v>142</v>
      </c>
      <c r="B123" s="20"/>
      <c r="C123" s="35"/>
    </row>
    <row r="124" spans="1:3" x14ac:dyDescent="0.25">
      <c r="A124" s="31" t="s">
        <v>143</v>
      </c>
      <c r="B124" s="21"/>
      <c r="C124" s="35"/>
    </row>
    <row r="125" spans="1:3" x14ac:dyDescent="0.25">
      <c r="A125" s="34" t="s">
        <v>144</v>
      </c>
      <c r="B125" s="24" t="s">
        <v>200</v>
      </c>
      <c r="C125" s="35"/>
    </row>
    <row r="126" spans="1:3" x14ac:dyDescent="0.25">
      <c r="A126" s="33" t="s">
        <v>145</v>
      </c>
      <c r="B126" s="23" t="s">
        <v>199</v>
      </c>
      <c r="C126" s="35"/>
    </row>
    <row r="127" spans="1:3" x14ac:dyDescent="0.25">
      <c r="A127" s="30"/>
      <c r="B127" s="20"/>
      <c r="C127" s="35"/>
    </row>
    <row r="128" spans="1:3" x14ac:dyDescent="0.25">
      <c r="A128" s="31" t="s">
        <v>146</v>
      </c>
      <c r="B128" s="21"/>
      <c r="C128" s="35"/>
    </row>
    <row r="129" spans="1:3" x14ac:dyDescent="0.25">
      <c r="A129" s="30" t="s">
        <v>147</v>
      </c>
      <c r="B129" s="20"/>
      <c r="C129" s="35"/>
    </row>
    <row r="130" spans="1:3" x14ac:dyDescent="0.25">
      <c r="A130" s="31" t="s">
        <v>148</v>
      </c>
      <c r="B130" s="21"/>
      <c r="C130" s="35"/>
    </row>
    <row r="131" spans="1:3" x14ac:dyDescent="0.25">
      <c r="A131" s="30" t="s">
        <v>149</v>
      </c>
      <c r="B131" s="20"/>
      <c r="C131" s="35"/>
    </row>
    <row r="132" spans="1:3" x14ac:dyDescent="0.25">
      <c r="A132" s="31" t="s">
        <v>150</v>
      </c>
      <c r="B132" s="21"/>
      <c r="C132" s="35"/>
    </row>
    <row r="133" spans="1:3" x14ac:dyDescent="0.25">
      <c r="A133" s="30" t="s">
        <v>151</v>
      </c>
      <c r="B133" s="20"/>
      <c r="C133" s="35"/>
    </row>
    <row r="134" spans="1:3" x14ac:dyDescent="0.25">
      <c r="A134" s="31" t="s">
        <v>152</v>
      </c>
      <c r="B134" s="21"/>
      <c r="C134" s="35"/>
    </row>
    <row r="135" spans="1:3" x14ac:dyDescent="0.25">
      <c r="A135" s="30" t="s">
        <v>153</v>
      </c>
      <c r="B135" s="20"/>
      <c r="C135" s="35"/>
    </row>
    <row r="136" spans="1:3" x14ac:dyDescent="0.25">
      <c r="A136" s="31" t="s">
        <v>154</v>
      </c>
      <c r="B136" s="21"/>
      <c r="C136" s="35"/>
    </row>
    <row r="137" spans="1:3" x14ac:dyDescent="0.25">
      <c r="A137" s="34" t="s">
        <v>155</v>
      </c>
      <c r="B137" s="24" t="s">
        <v>198</v>
      </c>
      <c r="C137" s="35"/>
    </row>
    <row r="138" spans="1:3" x14ac:dyDescent="0.25">
      <c r="A138" s="33" t="s">
        <v>156</v>
      </c>
      <c r="B138" s="23" t="s">
        <v>199</v>
      </c>
      <c r="C138" s="35"/>
    </row>
    <row r="139" spans="1:3" x14ac:dyDescent="0.25">
      <c r="A139" s="30"/>
      <c r="B139" s="20"/>
      <c r="C139" s="35"/>
    </row>
    <row r="140" spans="1:3" x14ac:dyDescent="0.25">
      <c r="A140" s="34" t="s">
        <v>157</v>
      </c>
      <c r="B140" s="24" t="s">
        <v>198</v>
      </c>
      <c r="C140" s="35"/>
    </row>
    <row r="141" spans="1:3" x14ac:dyDescent="0.25">
      <c r="A141" s="32" t="s">
        <v>158</v>
      </c>
      <c r="B141" s="22" t="s">
        <v>199</v>
      </c>
      <c r="C141" s="35"/>
    </row>
    <row r="142" spans="1:3" x14ac:dyDescent="0.25">
      <c r="A142" s="31"/>
      <c r="B142" s="21"/>
      <c r="C142" s="35"/>
    </row>
    <row r="143" spans="1:3" x14ac:dyDescent="0.25">
      <c r="A143" s="30"/>
      <c r="B143" s="20"/>
      <c r="C143" s="35"/>
    </row>
    <row r="144" spans="1:3" x14ac:dyDescent="0.25">
      <c r="A144" s="34" t="s">
        <v>159</v>
      </c>
      <c r="B144" s="24" t="s">
        <v>198</v>
      </c>
      <c r="C144" s="35"/>
    </row>
    <row r="145" spans="1:3" x14ac:dyDescent="0.25">
      <c r="A145" s="32" t="s">
        <v>160</v>
      </c>
      <c r="B145" s="22" t="s">
        <v>199</v>
      </c>
      <c r="C145" s="35"/>
    </row>
    <row r="146" spans="1:3" x14ac:dyDescent="0.25">
      <c r="A146" s="31"/>
      <c r="B146" s="21"/>
      <c r="C146" s="35"/>
    </row>
    <row r="147" spans="1:3" x14ac:dyDescent="0.25">
      <c r="A147" s="30"/>
      <c r="B147" s="20"/>
      <c r="C147" s="35"/>
    </row>
    <row r="148" spans="1:3" x14ac:dyDescent="0.25">
      <c r="A148" s="31"/>
      <c r="B148" s="21"/>
      <c r="C148" s="35"/>
    </row>
    <row r="149" spans="1:3" x14ac:dyDescent="0.25">
      <c r="A149" s="30"/>
      <c r="B149" s="20"/>
      <c r="C149" s="35"/>
    </row>
    <row r="150" spans="1:3" x14ac:dyDescent="0.25">
      <c r="A150" s="34" t="s">
        <v>161</v>
      </c>
      <c r="B150" s="24" t="s">
        <v>198</v>
      </c>
      <c r="C150" s="35"/>
    </row>
    <row r="151" spans="1:3" x14ac:dyDescent="0.25">
      <c r="A151" s="32" t="s">
        <v>162</v>
      </c>
      <c r="B151" s="22"/>
      <c r="C151" s="35"/>
    </row>
    <row r="152" spans="1:3" x14ac:dyDescent="0.25">
      <c r="A152" s="31"/>
      <c r="B152" s="21"/>
      <c r="C152" s="35"/>
    </row>
    <row r="153" spans="1:3" x14ac:dyDescent="0.25">
      <c r="A153" s="30"/>
      <c r="B153" s="20"/>
      <c r="C153" s="35"/>
    </row>
    <row r="154" spans="1:3" x14ac:dyDescent="0.25">
      <c r="A154" s="31"/>
      <c r="B154" s="21"/>
      <c r="C154" s="35"/>
    </row>
    <row r="155" spans="1:3" x14ac:dyDescent="0.25">
      <c r="A155" s="30"/>
      <c r="B155" s="20"/>
      <c r="C155" s="35"/>
    </row>
    <row r="156" spans="1:3" x14ac:dyDescent="0.25">
      <c r="A156" s="31"/>
      <c r="B156" s="21"/>
      <c r="C156" s="35"/>
    </row>
    <row r="157" spans="1:3" x14ac:dyDescent="0.25">
      <c r="A157" s="34" t="s">
        <v>163</v>
      </c>
      <c r="B157" s="24" t="s">
        <v>198</v>
      </c>
      <c r="C157" s="35"/>
    </row>
    <row r="158" spans="1:3" x14ac:dyDescent="0.25">
      <c r="A158" s="33" t="s">
        <v>164</v>
      </c>
      <c r="B158" s="23" t="s">
        <v>199</v>
      </c>
      <c r="C158" s="35"/>
    </row>
    <row r="159" spans="1:3" x14ac:dyDescent="0.25">
      <c r="A159" s="30"/>
      <c r="B159" s="20"/>
      <c r="C159" s="35"/>
    </row>
    <row r="160" spans="1:3" x14ac:dyDescent="0.25">
      <c r="A160" s="31"/>
      <c r="B160" s="21"/>
      <c r="C160" s="35"/>
    </row>
    <row r="161" spans="1:3" x14ac:dyDescent="0.25">
      <c r="A161" s="30"/>
      <c r="B161" s="20"/>
      <c r="C161" s="35"/>
    </row>
    <row r="162" spans="1:3" x14ac:dyDescent="0.25">
      <c r="A162" s="34" t="s">
        <v>165</v>
      </c>
      <c r="B162" s="24" t="s">
        <v>198</v>
      </c>
      <c r="C162" s="35"/>
    </row>
    <row r="163" spans="1:3" x14ac:dyDescent="0.25">
      <c r="A163" s="32" t="s">
        <v>166</v>
      </c>
      <c r="B163" s="22" t="s">
        <v>199</v>
      </c>
      <c r="C163" s="35"/>
    </row>
    <row r="164" spans="1:3" x14ac:dyDescent="0.25">
      <c r="A164" s="31"/>
      <c r="B164" s="21"/>
      <c r="C164" s="35"/>
    </row>
    <row r="165" spans="1:3" x14ac:dyDescent="0.25">
      <c r="A165" s="30"/>
      <c r="B165" s="20"/>
      <c r="C165" s="35"/>
    </row>
    <row r="166" spans="1:3" x14ac:dyDescent="0.25">
      <c r="A166" s="34" t="s">
        <v>167</v>
      </c>
      <c r="B166" s="24" t="s">
        <v>198</v>
      </c>
      <c r="C166" s="35"/>
    </row>
    <row r="167" spans="1:3" x14ac:dyDescent="0.25">
      <c r="A167" s="32" t="s">
        <v>168</v>
      </c>
      <c r="B167" s="22" t="s">
        <v>199</v>
      </c>
      <c r="C167" s="35"/>
    </row>
    <row r="168" spans="1:3" x14ac:dyDescent="0.25">
      <c r="A168" s="31"/>
      <c r="B168" s="21"/>
      <c r="C168" s="35"/>
    </row>
    <row r="169" spans="1:3" x14ac:dyDescent="0.25">
      <c r="A169" s="30"/>
      <c r="B169" s="20"/>
      <c r="C169" s="35"/>
    </row>
    <row r="170" spans="1:3" x14ac:dyDescent="0.25">
      <c r="A170" s="31"/>
      <c r="B170" s="21"/>
      <c r="C170" s="35"/>
    </row>
    <row r="171" spans="1:3" x14ac:dyDescent="0.25">
      <c r="A171" s="30"/>
      <c r="B171" s="20"/>
      <c r="C171" s="35"/>
    </row>
    <row r="172" spans="1:3" x14ac:dyDescent="0.25">
      <c r="A172" s="31"/>
      <c r="B172" s="21"/>
      <c r="C172" s="35"/>
    </row>
    <row r="173" spans="1:3" x14ac:dyDescent="0.25">
      <c r="A173" s="30"/>
      <c r="B173" s="20"/>
      <c r="C173" s="35"/>
    </row>
    <row r="174" spans="1:3" x14ac:dyDescent="0.25">
      <c r="A174" s="31"/>
      <c r="B174" s="21"/>
      <c r="C174" s="35"/>
    </row>
    <row r="175" spans="1:3" x14ac:dyDescent="0.25">
      <c r="A175" s="30"/>
      <c r="B175" s="20"/>
      <c r="C175" s="35"/>
    </row>
    <row r="176" spans="1:3" x14ac:dyDescent="0.25">
      <c r="A176" s="31"/>
      <c r="B176" s="21"/>
      <c r="C176" s="35"/>
    </row>
    <row r="177" spans="1:3" x14ac:dyDescent="0.25">
      <c r="A177" s="34" t="s">
        <v>169</v>
      </c>
      <c r="B177" s="24" t="s">
        <v>198</v>
      </c>
      <c r="C177" s="35"/>
    </row>
    <row r="178" spans="1:3" x14ac:dyDescent="0.25">
      <c r="A178" s="33" t="s">
        <v>170</v>
      </c>
      <c r="B178" s="23" t="s">
        <v>199</v>
      </c>
      <c r="C178" s="35"/>
    </row>
    <row r="179" spans="1:3" x14ac:dyDescent="0.25">
      <c r="A179" s="30"/>
      <c r="B179" s="20"/>
      <c r="C179" s="35"/>
    </row>
    <row r="180" spans="1:3" x14ac:dyDescent="0.25">
      <c r="A180" s="31"/>
      <c r="B180" s="21"/>
      <c r="C180" s="35"/>
    </row>
    <row r="181" spans="1:3" x14ac:dyDescent="0.25">
      <c r="A181" s="30"/>
      <c r="B181" s="20"/>
      <c r="C181" s="35"/>
    </row>
    <row r="182" spans="1:3" x14ac:dyDescent="0.25">
      <c r="A182" s="31"/>
      <c r="B182" s="21"/>
      <c r="C182" s="35"/>
    </row>
    <row r="183" spans="1:3" x14ac:dyDescent="0.25">
      <c r="A183" s="32" t="s">
        <v>171</v>
      </c>
      <c r="B183" s="22" t="s">
        <v>199</v>
      </c>
      <c r="C183" s="35"/>
    </row>
    <row r="184" spans="1:3" x14ac:dyDescent="0.25">
      <c r="A184" s="33" t="s">
        <v>172</v>
      </c>
      <c r="B184" s="23" t="s">
        <v>173</v>
      </c>
      <c r="C184" s="35"/>
    </row>
    <row r="185" spans="1:3" x14ac:dyDescent="0.25">
      <c r="A185" s="30"/>
      <c r="B185" s="20"/>
      <c r="C185" s="35"/>
    </row>
    <row r="186" spans="1:3" x14ac:dyDescent="0.25">
      <c r="A186" s="31"/>
      <c r="B186" s="21"/>
      <c r="C186" s="35"/>
    </row>
    <row r="187" spans="1:3" x14ac:dyDescent="0.25">
      <c r="A187" s="30"/>
      <c r="B187" s="20"/>
      <c r="C187" s="35"/>
    </row>
    <row r="188" spans="1:3" x14ac:dyDescent="0.25">
      <c r="A188" s="31"/>
      <c r="B188" s="21"/>
      <c r="C188" s="35"/>
    </row>
    <row r="189" spans="1:3" x14ac:dyDescent="0.25">
      <c r="A189" s="34" t="s">
        <v>174</v>
      </c>
      <c r="B189" s="24" t="s">
        <v>175</v>
      </c>
      <c r="C189" s="35"/>
    </row>
    <row r="190" spans="1:3" x14ac:dyDescent="0.25">
      <c r="A190" s="36"/>
      <c r="B190" s="37"/>
      <c r="C190" s="35"/>
    </row>
  </sheetData>
  <mergeCells count="3">
    <mergeCell ref="A1:B1"/>
    <mergeCell ref="A2:B2"/>
    <mergeCell ref="A4:B4"/>
  </mergeCells>
  <pageMargins left="0.7" right="0.7" top="0.75" bottom="0.75" header="0.3" footer="0.3"/>
  <pageSetup scale="8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5944A-B386-4E30-88CE-C54B3458F0B4}">
  <sheetPr>
    <tabColor theme="4"/>
    <pageSetUpPr fitToPage="1"/>
  </sheetPr>
  <dimension ref="A1:AP151"/>
  <sheetViews>
    <sheetView showGridLines="0" tabSelected="1" topLeftCell="A13" zoomScale="80" zoomScaleNormal="80" workbookViewId="0">
      <selection activeCell="B23" sqref="B23"/>
    </sheetView>
  </sheetViews>
  <sheetFormatPr baseColWidth="10" defaultColWidth="10.140625" defaultRowHeight="15" x14ac:dyDescent="0.25"/>
  <cols>
    <col min="1" max="1" width="5.42578125" style="4" customWidth="1"/>
    <col min="2" max="2" width="35.7109375" style="4" customWidth="1"/>
    <col min="3" max="3" width="61" style="4" customWidth="1"/>
    <col min="4" max="5" width="12.28515625" style="4" bestFit="1" customWidth="1"/>
    <col min="6" max="6" width="14.7109375" style="4" bestFit="1" customWidth="1"/>
    <col min="7" max="7" width="14.85546875" style="4" bestFit="1" customWidth="1"/>
    <col min="8" max="8" width="23.85546875" style="4" bestFit="1" customWidth="1"/>
    <col min="9" max="9" width="24" style="4" customWidth="1"/>
    <col min="10" max="14" width="13" style="4" customWidth="1"/>
    <col min="15" max="15" width="17.42578125" style="4" customWidth="1"/>
    <col min="16" max="16" width="5.42578125" style="4" customWidth="1"/>
    <col min="17" max="16384" width="10.140625" style="4"/>
  </cols>
  <sheetData>
    <row r="1" spans="1:42" ht="27.95" customHeight="1" x14ac:dyDescent="0.25">
      <c r="A1" s="38"/>
      <c r="B1" s="39" t="s">
        <v>23</v>
      </c>
      <c r="C1" s="39"/>
      <c r="D1" s="40"/>
      <c r="E1" s="40"/>
      <c r="F1" s="40"/>
      <c r="G1" s="40"/>
      <c r="H1" s="40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 ht="60" customHeight="1" x14ac:dyDescent="0.25">
      <c r="A2" s="38"/>
      <c r="B2" s="43" t="s">
        <v>24</v>
      </c>
      <c r="C2" s="43" t="s">
        <v>25</v>
      </c>
      <c r="D2" s="43"/>
      <c r="E2" s="43"/>
      <c r="F2" s="43"/>
      <c r="G2" s="43"/>
      <c r="H2" s="43"/>
      <c r="I2" s="41"/>
      <c r="J2" s="41"/>
      <c r="K2" s="41"/>
      <c r="L2" s="41"/>
      <c r="M2" s="41"/>
      <c r="N2" s="41"/>
      <c r="O2" s="41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</row>
    <row r="3" spans="1:42" ht="19.899999999999999" customHeight="1" x14ac:dyDescent="0.25">
      <c r="A3" s="38"/>
      <c r="B3" s="42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</row>
    <row r="4" spans="1:42" ht="34.9" customHeight="1" x14ac:dyDescent="0.25">
      <c r="A4" s="38"/>
      <c r="B4" s="43" t="s">
        <v>26</v>
      </c>
      <c r="C4" s="43"/>
      <c r="D4" s="44"/>
      <c r="E4" s="45"/>
      <c r="F4" s="45"/>
      <c r="G4" s="45"/>
      <c r="H4" s="45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</row>
    <row r="5" spans="1:42" ht="30" customHeight="1" x14ac:dyDescent="0.25">
      <c r="A5" s="38"/>
      <c r="B5" s="46" t="s">
        <v>27</v>
      </c>
      <c r="C5" s="47">
        <f>Income5[[#Totals],[Prévision budget 
2027-2028]]</f>
        <v>0</v>
      </c>
      <c r="D5" s="4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</row>
    <row r="6" spans="1:42" ht="30" customHeight="1" x14ac:dyDescent="0.25">
      <c r="A6" s="38"/>
      <c r="B6" s="49" t="s">
        <v>28</v>
      </c>
      <c r="C6" s="47">
        <f>Expenses4[[#Totals],[Prévision budget 
2027-2028]]</f>
        <v>0</v>
      </c>
      <c r="D6" s="4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</row>
    <row r="7" spans="1:42" ht="19.899999999999999" customHeight="1" x14ac:dyDescent="0.25">
      <c r="A7" s="38"/>
      <c r="B7" s="50"/>
      <c r="C7" s="51"/>
      <c r="D7" s="4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</row>
    <row r="8" spans="1:42" ht="34.9" customHeight="1" x14ac:dyDescent="0.25">
      <c r="A8" s="38"/>
      <c r="B8" s="52" t="s">
        <v>29</v>
      </c>
      <c r="C8" s="53">
        <f>C5-C6</f>
        <v>0</v>
      </c>
      <c r="D8" s="4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</row>
    <row r="9" spans="1:42" ht="19.899999999999999" customHeight="1" x14ac:dyDescent="0.25">
      <c r="A9" s="38"/>
      <c r="B9" s="54"/>
      <c r="C9" s="55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</row>
    <row r="10" spans="1:42" ht="34.9" customHeight="1" x14ac:dyDescent="0.25">
      <c r="A10" s="38"/>
      <c r="B10" s="180" t="s">
        <v>30</v>
      </c>
      <c r="C10" s="83" t="e">
        <f>C6/C5</f>
        <v>#DIV/0!</v>
      </c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</row>
    <row r="11" spans="1:42" ht="19.899999999999999" customHeight="1" x14ac:dyDescent="0.25">
      <c r="A11" s="38"/>
      <c r="B11" s="38"/>
      <c r="C11" s="56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</row>
    <row r="12" spans="1:42" ht="60" customHeight="1" x14ac:dyDescent="0.25">
      <c r="A12" s="38"/>
      <c r="B12" s="57" t="s">
        <v>31</v>
      </c>
      <c r="C12" s="57"/>
      <c r="D12" s="57"/>
      <c r="E12" s="57"/>
      <c r="F12" s="57"/>
      <c r="G12" s="57"/>
      <c r="H12" s="57"/>
      <c r="I12" s="58"/>
      <c r="J12" s="58"/>
      <c r="K12" s="58"/>
      <c r="L12" s="58"/>
      <c r="M12" s="58"/>
      <c r="N12" s="58"/>
      <c r="O12" s="5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</row>
    <row r="13" spans="1:42" ht="85.5" customHeight="1" x14ac:dyDescent="0.25">
      <c r="A13" s="38"/>
      <c r="B13" s="59" t="s">
        <v>239</v>
      </c>
      <c r="C13" s="60" t="s">
        <v>32</v>
      </c>
      <c r="D13" s="61" t="s">
        <v>33</v>
      </c>
      <c r="E13" s="61" t="s">
        <v>34</v>
      </c>
      <c r="F13" s="61" t="s">
        <v>35</v>
      </c>
      <c r="G13" s="61" t="s">
        <v>36</v>
      </c>
      <c r="H13" s="62" t="s">
        <v>240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</row>
    <row r="14" spans="1:42" ht="18.75" x14ac:dyDescent="0.25">
      <c r="A14" s="38"/>
      <c r="B14" s="63"/>
      <c r="C14" s="64"/>
      <c r="D14" s="65"/>
      <c r="E14" s="65"/>
      <c r="F14" s="65">
        <f>GrandLivreGeneral_fonctionnemen!F114</f>
        <v>0</v>
      </c>
      <c r="G14" s="65"/>
      <c r="H14" s="66">
        <f>Income5[[#This Row],[Prévision budget 
2027-2028]]-Income5[[#This Row],[Budget 2026-2027]]</f>
        <v>0</v>
      </c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</row>
    <row r="15" spans="1:42" ht="18.75" x14ac:dyDescent="0.25">
      <c r="A15" s="38"/>
      <c r="B15" s="63"/>
      <c r="C15" s="64"/>
      <c r="D15" s="65"/>
      <c r="E15" s="65"/>
      <c r="F15" s="65">
        <f>GrandLivreGeneral_fonctionnemen!F122</f>
        <v>0</v>
      </c>
      <c r="G15" s="65">
        <f>Income5[[#This Row],[Budget 2026-2027]]</f>
        <v>0</v>
      </c>
      <c r="H15" s="66">
        <f>Income5[[#This Row],[Prévision budget 
2027-2028]]-Income5[[#This Row],[Budget 2026-2027]]</f>
        <v>0</v>
      </c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</row>
    <row r="16" spans="1:42" ht="30" customHeight="1" x14ac:dyDescent="0.25">
      <c r="A16" s="38"/>
      <c r="B16" s="67"/>
      <c r="C16" s="68"/>
      <c r="D16" s="69"/>
      <c r="E16" s="69"/>
      <c r="F16" s="69"/>
      <c r="G16" s="69">
        <f>Income5[[#This Row],[Budget 2026-2027]]</f>
        <v>0</v>
      </c>
      <c r="H16" s="70">
        <f>Income5[[#This Row],[Prévision budget 
2027-2028]]-Income5[[#This Row],[Budget 2026-2027]]</f>
        <v>0</v>
      </c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</row>
    <row r="17" spans="1:42" ht="30" customHeight="1" x14ac:dyDescent="0.25">
      <c r="A17" s="38"/>
      <c r="B17" s="71"/>
      <c r="C17" s="72"/>
      <c r="D17" s="65"/>
      <c r="E17" s="65"/>
      <c r="F17" s="65">
        <v>0</v>
      </c>
      <c r="G17" s="65">
        <f>Income5[[#This Row],[Budget 2026-2027]]</f>
        <v>0</v>
      </c>
      <c r="H17" s="66">
        <f>Income5[[#This Row],[Prévision budget 
2027-2028]]-Income5[[#This Row],[Budget 2026-2027]]</f>
        <v>0</v>
      </c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</row>
    <row r="18" spans="1:42" ht="30" customHeight="1" x14ac:dyDescent="0.25">
      <c r="A18" s="38"/>
      <c r="B18" s="73"/>
      <c r="C18" s="74"/>
      <c r="D18" s="69"/>
      <c r="E18" s="69"/>
      <c r="F18" s="69">
        <v>0</v>
      </c>
      <c r="G18" s="69">
        <f>Income5[[#This Row],[Budget 2026-2027]]</f>
        <v>0</v>
      </c>
      <c r="H18" s="70">
        <f>Income5[[#This Row],[Prévision budget 
2027-2028]]-Income5[[#This Row],[Budget 2026-2027]]</f>
        <v>0</v>
      </c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</row>
    <row r="19" spans="1:42" ht="34.9" customHeight="1" x14ac:dyDescent="0.25">
      <c r="A19" s="38"/>
      <c r="B19" s="75" t="s">
        <v>48</v>
      </c>
      <c r="C19" s="76"/>
      <c r="D19" s="77">
        <f>SUBTOTAL(109,Income5[Budget réel au 
30 juin 2025])</f>
        <v>0</v>
      </c>
      <c r="E19" s="77">
        <f>SUBTOTAL(109,Income5[Budget 2026-2027])</f>
        <v>0</v>
      </c>
      <c r="F19" s="77">
        <f>SUBTOTAL(109,Income5[Réel à ce jour])</f>
        <v>0</v>
      </c>
      <c r="G19" s="77">
        <f>SUBTOTAL(109,Income5[Prévision budget 
2027-2028])</f>
        <v>0</v>
      </c>
      <c r="H19" s="78">
        <f>SUBTOTAL(109,Income5[Écart entre 2027-2028 et 2026-2027 (en $)])</f>
        <v>0</v>
      </c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</row>
    <row r="20" spans="1:42" ht="19.899999999999999" customHeight="1" x14ac:dyDescent="0.25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</row>
    <row r="21" spans="1:42" ht="60" customHeight="1" x14ac:dyDescent="0.25">
      <c r="A21" s="38"/>
      <c r="B21" s="179" t="s">
        <v>5</v>
      </c>
      <c r="C21" s="178"/>
      <c r="D21" s="178"/>
      <c r="E21" s="178"/>
      <c r="F21" s="178"/>
      <c r="G21" s="178"/>
      <c r="H21" s="178"/>
      <c r="I21" s="58"/>
      <c r="J21" s="58"/>
      <c r="K21" s="58"/>
      <c r="L21" s="58"/>
      <c r="M21" s="58"/>
      <c r="N21" s="58"/>
      <c r="O21" s="5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</row>
    <row r="22" spans="1:42" ht="86.25" customHeight="1" x14ac:dyDescent="0.25">
      <c r="A22" s="38"/>
      <c r="B22" s="166" t="s">
        <v>238</v>
      </c>
      <c r="C22" s="167" t="s">
        <v>32</v>
      </c>
      <c r="D22" s="168" t="s">
        <v>33</v>
      </c>
      <c r="E22" s="168" t="s">
        <v>34</v>
      </c>
      <c r="F22" s="168" t="s">
        <v>35</v>
      </c>
      <c r="G22" s="168" t="s">
        <v>36</v>
      </c>
      <c r="H22" s="169" t="s">
        <v>240</v>
      </c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</row>
    <row r="23" spans="1:42" ht="18.75" x14ac:dyDescent="0.25">
      <c r="A23" s="38"/>
      <c r="B23" s="63"/>
      <c r="C23" s="64"/>
      <c r="D23" s="65"/>
      <c r="E23" s="79"/>
      <c r="F23" s="79"/>
      <c r="G23" s="79">
        <f>Expenses4[[#This Row],[Budget 2026-2027]]</f>
        <v>0</v>
      </c>
      <c r="H23" s="66">
        <f>Expenses4[[#This Row],[Prévision budget 
2027-2028]]-Expenses4[[#This Row],[Budget 2026-2027]]</f>
        <v>0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</row>
    <row r="24" spans="1:42" ht="18.75" x14ac:dyDescent="0.25">
      <c r="A24" s="38"/>
      <c r="B24" s="67"/>
      <c r="C24" s="68"/>
      <c r="D24" s="69"/>
      <c r="E24" s="80"/>
      <c r="F24" s="80"/>
      <c r="G24" s="80">
        <f>Expenses4[[#This Row],[Budget 2026-2027]]</f>
        <v>0</v>
      </c>
      <c r="H24" s="70">
        <f>Expenses4[[#This Row],[Prévision budget 
2027-2028]]-Expenses4[[#This Row],[Budget 2026-2027]]</f>
        <v>0</v>
      </c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</row>
    <row r="25" spans="1:42" ht="41.25" customHeight="1" x14ac:dyDescent="0.25">
      <c r="A25" s="38"/>
      <c r="B25" s="67"/>
      <c r="C25" s="68"/>
      <c r="D25" s="69"/>
      <c r="E25" s="80"/>
      <c r="F25" s="80">
        <f>GrandLivreGeneral_fonctionnemen!F178</f>
        <v>0</v>
      </c>
      <c r="G25" s="80">
        <f>Expenses4[[#This Row],[Budget 2026-2027]]</f>
        <v>0</v>
      </c>
      <c r="H25" s="70">
        <f>Expenses4[[#This Row],[Prévision budget 
2027-2028]]-Expenses4[[#This Row],[Budget 2026-2027]]</f>
        <v>0</v>
      </c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</row>
    <row r="26" spans="1:42" ht="18.75" x14ac:dyDescent="0.25">
      <c r="A26" s="38"/>
      <c r="B26" s="63"/>
      <c r="C26" s="64"/>
      <c r="D26" s="65"/>
      <c r="E26" s="79"/>
      <c r="F26" s="79"/>
      <c r="G26" s="79">
        <f>Expenses4[[#This Row],[Budget 2026-2027]]</f>
        <v>0</v>
      </c>
      <c r="H26" s="66">
        <f>Expenses4[[#This Row],[Prévision budget 
2027-2028]]-Expenses4[[#This Row],[Budget 2026-2027]]</f>
        <v>0</v>
      </c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</row>
    <row r="27" spans="1:42" ht="18.75" x14ac:dyDescent="0.25">
      <c r="A27" s="38"/>
      <c r="B27" s="67"/>
      <c r="C27" s="68"/>
      <c r="D27" s="69"/>
      <c r="E27" s="80"/>
      <c r="F27" s="80"/>
      <c r="G27" s="80">
        <f>Expenses4[[#This Row],[Budget 2026-2027]]</f>
        <v>0</v>
      </c>
      <c r="H27" s="70">
        <f>Expenses4[[#This Row],[Prévision budget 
2027-2028]]-Expenses4[[#This Row],[Budget 2026-2027]]</f>
        <v>0</v>
      </c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</row>
    <row r="28" spans="1:42" ht="30" customHeight="1" x14ac:dyDescent="0.25">
      <c r="A28" s="38"/>
      <c r="B28" s="63"/>
      <c r="C28" s="64"/>
      <c r="D28" s="65"/>
      <c r="E28" s="79"/>
      <c r="F28" s="79"/>
      <c r="G28" s="79">
        <f>Expenses4[[#This Row],[Budget 2026-2027]]</f>
        <v>0</v>
      </c>
      <c r="H28" s="66">
        <f>Expenses4[[#This Row],[Prévision budget 
2027-2028]]-Expenses4[[#This Row],[Budget 2026-2027]]</f>
        <v>0</v>
      </c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</row>
    <row r="29" spans="1:42" ht="30" hidden="1" customHeight="1" x14ac:dyDescent="0.25">
      <c r="A29" s="38"/>
      <c r="B29" s="67"/>
      <c r="C29" s="68"/>
      <c r="D29" s="69">
        <v>0</v>
      </c>
      <c r="E29" s="80"/>
      <c r="F29" s="80"/>
      <c r="G29" s="80"/>
      <c r="H29" s="70">
        <f>Expenses4[[#This Row],[Prévision budget 
2027-2028]]-Expenses4[[#This Row],[Budget 2026-2027]]</f>
        <v>0</v>
      </c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</row>
    <row r="30" spans="1:42" ht="30" hidden="1" customHeight="1" x14ac:dyDescent="0.25">
      <c r="A30" s="38"/>
      <c r="B30" s="63"/>
      <c r="C30" s="64"/>
      <c r="D30" s="65">
        <v>0</v>
      </c>
      <c r="E30" s="79"/>
      <c r="F30" s="79"/>
      <c r="G30" s="79"/>
      <c r="H30" s="66">
        <f>Expenses4[[#This Row],[Prévision budget 
2027-2028]]-Expenses4[[#This Row],[Budget 2026-2027]]</f>
        <v>0</v>
      </c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</row>
    <row r="31" spans="1:42" ht="30" hidden="1" customHeight="1" x14ac:dyDescent="0.25">
      <c r="A31" s="38"/>
      <c r="B31" s="67"/>
      <c r="C31" s="68"/>
      <c r="D31" s="69">
        <v>0</v>
      </c>
      <c r="E31" s="80"/>
      <c r="F31" s="80"/>
      <c r="G31" s="80"/>
      <c r="H31" s="70">
        <f>Expenses4[[#This Row],[Prévision budget 
2027-2028]]-Expenses4[[#This Row],[Budget 2026-2027]]</f>
        <v>0</v>
      </c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</row>
    <row r="32" spans="1:42" ht="30" hidden="1" customHeight="1" x14ac:dyDescent="0.25">
      <c r="A32" s="38"/>
      <c r="B32" s="63"/>
      <c r="C32" s="64"/>
      <c r="D32" s="65">
        <v>0</v>
      </c>
      <c r="E32" s="79"/>
      <c r="F32" s="79"/>
      <c r="G32" s="79"/>
      <c r="H32" s="66">
        <f>Expenses4[[#This Row],[Prévision budget 
2027-2028]]-Expenses4[[#This Row],[Budget 2026-2027]]</f>
        <v>0</v>
      </c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</row>
    <row r="33" spans="1:42" ht="30" hidden="1" customHeight="1" x14ac:dyDescent="0.25">
      <c r="A33" s="38"/>
      <c r="B33" s="67"/>
      <c r="C33" s="68"/>
      <c r="D33" s="69">
        <v>0</v>
      </c>
      <c r="E33" s="80"/>
      <c r="F33" s="80"/>
      <c r="G33" s="80"/>
      <c r="H33" s="70">
        <f>Expenses4[[#This Row],[Prévision budget 
2027-2028]]-Expenses4[[#This Row],[Budget 2026-2027]]</f>
        <v>0</v>
      </c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</row>
    <row r="34" spans="1:42" ht="30" hidden="1" customHeight="1" x14ac:dyDescent="0.25">
      <c r="A34" s="38"/>
      <c r="B34" s="63"/>
      <c r="C34" s="64"/>
      <c r="D34" s="65">
        <v>0</v>
      </c>
      <c r="E34" s="79"/>
      <c r="F34" s="79"/>
      <c r="G34" s="79"/>
      <c r="H34" s="66">
        <f>Expenses4[[#This Row],[Prévision budget 
2027-2028]]-Expenses4[[#This Row],[Budget 2026-2027]]</f>
        <v>0</v>
      </c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</row>
    <row r="35" spans="1:42" ht="30" hidden="1" customHeight="1" x14ac:dyDescent="0.25">
      <c r="A35" s="38"/>
      <c r="B35" s="67"/>
      <c r="C35" s="68"/>
      <c r="D35" s="69">
        <v>0</v>
      </c>
      <c r="E35" s="80"/>
      <c r="F35" s="80"/>
      <c r="G35" s="80"/>
      <c r="H35" s="70">
        <f>Expenses4[[#This Row],[Prévision budget 
2027-2028]]-Expenses4[[#This Row],[Budget 2026-2027]]</f>
        <v>0</v>
      </c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</row>
    <row r="36" spans="1:42" ht="30" hidden="1" customHeight="1" x14ac:dyDescent="0.25">
      <c r="A36" s="38"/>
      <c r="B36" s="63"/>
      <c r="C36" s="64"/>
      <c r="D36" s="65">
        <v>0</v>
      </c>
      <c r="E36" s="79"/>
      <c r="F36" s="79"/>
      <c r="G36" s="79"/>
      <c r="H36" s="66">
        <f>Expenses4[[#This Row],[Prévision budget 
2027-2028]]-Expenses4[[#This Row],[Budget 2026-2027]]</f>
        <v>0</v>
      </c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</row>
    <row r="37" spans="1:42" ht="30" hidden="1" customHeight="1" x14ac:dyDescent="0.25">
      <c r="A37" s="38"/>
      <c r="B37" s="67"/>
      <c r="C37" s="68"/>
      <c r="D37" s="69">
        <v>0</v>
      </c>
      <c r="E37" s="80"/>
      <c r="F37" s="80"/>
      <c r="G37" s="80"/>
      <c r="H37" s="70">
        <f>Expenses4[[#This Row],[Prévision budget 
2027-2028]]-Expenses4[[#This Row],[Budget 2026-2027]]</f>
        <v>0</v>
      </c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</row>
    <row r="38" spans="1:42" ht="18" hidden="1" customHeight="1" x14ac:dyDescent="0.25">
      <c r="A38" s="38"/>
      <c r="B38" s="63"/>
      <c r="C38" s="64"/>
      <c r="D38" s="65">
        <v>0</v>
      </c>
      <c r="E38" s="79"/>
      <c r="F38" s="79"/>
      <c r="G38" s="79"/>
      <c r="H38" s="66">
        <f>Expenses4[[#This Row],[Prévision budget 
2027-2028]]-Expenses4[[#This Row],[Budget 2026-2027]]</f>
        <v>0</v>
      </c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</row>
    <row r="39" spans="1:42" ht="30" customHeight="1" x14ac:dyDescent="0.25">
      <c r="A39" s="38"/>
      <c r="B39" s="174" t="s">
        <v>48</v>
      </c>
      <c r="C39" s="175"/>
      <c r="D39" s="176">
        <f>SUBTOTAL(109,Expenses4[Budget réel au 
30 juin 2025])</f>
        <v>0</v>
      </c>
      <c r="E39" s="176">
        <f>SUBTOTAL(109,Expenses4[Budget 2026-2027])</f>
        <v>0</v>
      </c>
      <c r="F39" s="176">
        <f>SUBTOTAL(109,Expenses4[Réel à ce jour])</f>
        <v>0</v>
      </c>
      <c r="G39" s="176">
        <f>SUBTOTAL(109,Expenses4[Prévision budget 
2027-2028])</f>
        <v>0</v>
      </c>
      <c r="H39" s="177">
        <f>SUBTOTAL(101,Expenses4[Écart entre 2027-2028 et 2026-2027 (en $)])</f>
        <v>0</v>
      </c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</row>
    <row r="40" spans="1:42" ht="30" customHeight="1" x14ac:dyDescent="0.25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</row>
    <row r="41" spans="1:42" ht="30" customHeight="1" x14ac:dyDescent="0.25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</row>
    <row r="42" spans="1:42" ht="30" customHeight="1" x14ac:dyDescent="0.25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</row>
    <row r="43" spans="1:42" ht="30" customHeight="1" x14ac:dyDescent="0.25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</row>
    <row r="44" spans="1:42" ht="30" customHeight="1" x14ac:dyDescent="0.25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</row>
    <row r="45" spans="1:42" ht="30" customHeight="1" x14ac:dyDescent="0.25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</row>
    <row r="46" spans="1:42" ht="30" customHeight="1" x14ac:dyDescent="0.25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</row>
    <row r="47" spans="1:42" ht="30" customHeight="1" x14ac:dyDescent="0.25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</row>
    <row r="48" spans="1:42" ht="30" customHeight="1" x14ac:dyDescent="0.25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</row>
    <row r="49" spans="1:42" ht="30" customHeight="1" x14ac:dyDescent="0.25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</row>
    <row r="50" spans="1:42" ht="30" customHeight="1" x14ac:dyDescent="0.25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</row>
    <row r="51" spans="1:42" ht="30" customHeight="1" x14ac:dyDescent="0.25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</row>
    <row r="52" spans="1:42" ht="30" customHeight="1" x14ac:dyDescent="0.25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</row>
    <row r="53" spans="1:42" ht="30" customHeight="1" x14ac:dyDescent="0.25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</row>
    <row r="54" spans="1:42" ht="30" customHeight="1" x14ac:dyDescent="0.25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</row>
    <row r="55" spans="1:42" ht="30" customHeight="1" x14ac:dyDescent="0.25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</row>
    <row r="56" spans="1:42" ht="30" customHeight="1" x14ac:dyDescent="0.25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</row>
    <row r="57" spans="1:42" ht="30" customHeight="1" x14ac:dyDescent="0.25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</row>
    <row r="58" spans="1:42" ht="30" customHeight="1" x14ac:dyDescent="0.25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</row>
    <row r="59" spans="1:42" ht="30" customHeight="1" x14ac:dyDescent="0.25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</row>
    <row r="60" spans="1:42" ht="30" customHeight="1" x14ac:dyDescent="0.25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</row>
    <row r="61" spans="1:42" ht="30" customHeight="1" x14ac:dyDescent="0.25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</row>
    <row r="62" spans="1:42" ht="30" customHeight="1" x14ac:dyDescent="0.25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</row>
    <row r="63" spans="1:42" ht="30" customHeight="1" x14ac:dyDescent="0.25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</row>
    <row r="64" spans="1:42" ht="30" customHeight="1" x14ac:dyDescent="0.25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</row>
    <row r="65" spans="1:42" ht="30" customHeight="1" x14ac:dyDescent="0.25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</row>
    <row r="66" spans="1:42" ht="30" customHeight="1" x14ac:dyDescent="0.25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</row>
    <row r="67" spans="1:42" ht="30" customHeight="1" x14ac:dyDescent="0.25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</row>
    <row r="68" spans="1:42" x14ac:dyDescent="0.25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</row>
    <row r="69" spans="1:42" x14ac:dyDescent="0.25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</row>
    <row r="70" spans="1:42" x14ac:dyDescent="0.25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</row>
    <row r="71" spans="1:42" x14ac:dyDescent="0.25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</row>
    <row r="72" spans="1:42" x14ac:dyDescent="0.25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</row>
    <row r="73" spans="1:42" x14ac:dyDescent="0.25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</row>
    <row r="74" spans="1:42" x14ac:dyDescent="0.25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</row>
    <row r="75" spans="1:42" x14ac:dyDescent="0.25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</row>
    <row r="76" spans="1:42" x14ac:dyDescent="0.25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</row>
    <row r="77" spans="1:42" x14ac:dyDescent="0.25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</row>
    <row r="78" spans="1:42" x14ac:dyDescent="0.25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</row>
    <row r="79" spans="1:42" x14ac:dyDescent="0.25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</row>
    <row r="80" spans="1:42" x14ac:dyDescent="0.25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</row>
    <row r="81" spans="1:42" x14ac:dyDescent="0.25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</row>
    <row r="82" spans="1:42" x14ac:dyDescent="0.25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</row>
    <row r="83" spans="1:42" x14ac:dyDescent="0.25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</row>
    <row r="84" spans="1:42" x14ac:dyDescent="0.25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</row>
    <row r="85" spans="1:42" x14ac:dyDescent="0.25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</row>
    <row r="86" spans="1:42" x14ac:dyDescent="0.25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</row>
    <row r="87" spans="1:42" x14ac:dyDescent="0.25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</row>
    <row r="88" spans="1:42" x14ac:dyDescent="0.25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</row>
    <row r="89" spans="1:42" x14ac:dyDescent="0.25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</row>
    <row r="90" spans="1:42" x14ac:dyDescent="0.25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</row>
    <row r="91" spans="1:42" x14ac:dyDescent="0.25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</row>
    <row r="92" spans="1:42" x14ac:dyDescent="0.25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</row>
    <row r="93" spans="1:42" x14ac:dyDescent="0.25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</row>
    <row r="94" spans="1:42" x14ac:dyDescent="0.25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</row>
    <row r="95" spans="1:42" x14ac:dyDescent="0.25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</row>
    <row r="96" spans="1:42" x14ac:dyDescent="0.25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</row>
    <row r="97" spans="1:42" x14ac:dyDescent="0.25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</row>
    <row r="98" spans="1:42" x14ac:dyDescent="0.25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</row>
    <row r="99" spans="1:42" x14ac:dyDescent="0.25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</row>
    <row r="100" spans="1:42" x14ac:dyDescent="0.25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</row>
    <row r="101" spans="1:42" x14ac:dyDescent="0.25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</row>
    <row r="102" spans="1:42" x14ac:dyDescent="0.25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</row>
    <row r="103" spans="1:42" x14ac:dyDescent="0.25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</row>
    <row r="104" spans="1:42" x14ac:dyDescent="0.25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</row>
    <row r="105" spans="1:42" x14ac:dyDescent="0.25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</row>
    <row r="106" spans="1:42" x14ac:dyDescent="0.25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</row>
    <row r="107" spans="1:42" x14ac:dyDescent="0.25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</row>
    <row r="108" spans="1:42" x14ac:dyDescent="0.25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</row>
    <row r="109" spans="1:42" x14ac:dyDescent="0.25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</row>
    <row r="110" spans="1:42" x14ac:dyDescent="0.25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</row>
    <row r="111" spans="1:42" x14ac:dyDescent="0.25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</row>
    <row r="112" spans="1:42" x14ac:dyDescent="0.25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</row>
    <row r="113" spans="1:42" x14ac:dyDescent="0.25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</row>
    <row r="114" spans="1:42" x14ac:dyDescent="0.25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</row>
    <row r="115" spans="1:42" x14ac:dyDescent="0.25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</row>
    <row r="116" spans="1:42" x14ac:dyDescent="0.25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</row>
    <row r="117" spans="1:42" x14ac:dyDescent="0.25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</row>
    <row r="118" spans="1:42" x14ac:dyDescent="0.25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</row>
    <row r="119" spans="1:42" x14ac:dyDescent="0.25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</row>
    <row r="120" spans="1:42" x14ac:dyDescent="0.25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</row>
    <row r="121" spans="1:42" x14ac:dyDescent="0.25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</row>
    <row r="122" spans="1:42" x14ac:dyDescent="0.25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</row>
    <row r="123" spans="1:42" x14ac:dyDescent="0.25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</row>
    <row r="124" spans="1:42" x14ac:dyDescent="0.25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</row>
    <row r="125" spans="1:42" x14ac:dyDescent="0.25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</row>
    <row r="126" spans="1:42" x14ac:dyDescent="0.25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</row>
    <row r="127" spans="1:42" x14ac:dyDescent="0.25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</row>
    <row r="128" spans="1:42" x14ac:dyDescent="0.25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</row>
    <row r="129" spans="1:42" x14ac:dyDescent="0.25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</row>
    <row r="130" spans="1:42" x14ac:dyDescent="0.25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</row>
    <row r="131" spans="1:42" x14ac:dyDescent="0.25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</row>
    <row r="132" spans="1:42" x14ac:dyDescent="0.25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</row>
    <row r="133" spans="1:42" x14ac:dyDescent="0.25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</row>
    <row r="134" spans="1:42" x14ac:dyDescent="0.25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</row>
    <row r="135" spans="1:42" x14ac:dyDescent="0.25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</row>
    <row r="136" spans="1:42" x14ac:dyDescent="0.25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</row>
    <row r="137" spans="1:42" x14ac:dyDescent="0.25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</row>
    <row r="138" spans="1:42" x14ac:dyDescent="0.25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</row>
    <row r="139" spans="1:42" x14ac:dyDescent="0.25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</row>
    <row r="140" spans="1:42" x14ac:dyDescent="0.25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</row>
    <row r="141" spans="1:42" x14ac:dyDescent="0.25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</row>
    <row r="142" spans="1:42" x14ac:dyDescent="0.25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</row>
    <row r="143" spans="1:42" x14ac:dyDescent="0.25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</row>
    <row r="144" spans="1:42" x14ac:dyDescent="0.25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</row>
    <row r="145" spans="1:42" x14ac:dyDescent="0.25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</row>
    <row r="146" spans="1:42" x14ac:dyDescent="0.25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</row>
    <row r="147" spans="1:42" x14ac:dyDescent="0.25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</row>
    <row r="148" spans="1:42" x14ac:dyDescent="0.25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</row>
    <row r="149" spans="1:42" x14ac:dyDescent="0.25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</row>
    <row r="150" spans="1:42" x14ac:dyDescent="0.25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</row>
    <row r="151" spans="1:42" x14ac:dyDescent="0.25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</row>
  </sheetData>
  <dataValidations count="13">
    <dataValidation allowBlank="1" showInputMessage="1" showErrorMessage="1" prompt="Total monthly income and Total monthly expenses are automatically updated in cells below" sqref="C4" xr:uid="{E272F141-6AB7-4925-A022-1A6B05A28EA2}"/>
    <dataValidation allowBlank="1" showInputMessage="1" showErrorMessage="1" prompt="Total Monthly Expenses are automatically updated in cell at right" sqref="B6" xr:uid="{7F53C8B4-0E19-4AED-B2CD-28B8DEC01564}"/>
    <dataValidation allowBlank="1" showInputMessage="1" showErrorMessage="1" prompt="Total Monthly Expenses are automatically updated in this cell" sqref="C6" xr:uid="{93389FBF-11FA-4692-92FB-8BD144CDD1A8}"/>
    <dataValidation allowBlank="1" showInputMessage="1" showErrorMessage="1" prompt="Total Monthly Income is automatically updated in cell at right" sqref="B5" xr:uid="{95B29A4C-E9FE-4D23-BF8B-F1C98741B59F}"/>
    <dataValidation allowBlank="1" showInputMessage="1" showErrorMessage="1" prompt="Total Monthly Income is automatically updated in this cell" sqref="C5" xr:uid="{F3C72B0D-CF48-4141-97E0-01EBD62C4D75}"/>
    <dataValidation allowBlank="1" showInputMessage="1" showErrorMessage="1" prompt="Balance amount is automatically calculated in cell at right " sqref="B8" xr:uid="{A16234B8-28FE-47B8-A7B6-AC9A6D74F9B7}"/>
    <dataValidation allowBlank="1" showInputMessage="1" showErrorMessage="1" prompt="Balance amount is automatically calculated in this cell" sqref="C8" xr:uid="{E97006E2-7281-44FA-8BFF-5DB93D6C6FF6}"/>
    <dataValidation allowBlank="1" showInputMessage="1" showErrorMessage="1" prompt="Enter Monthly Income Items in this column under this heading" sqref="B13:C13" xr:uid="{410911B8-9F4C-4B1B-903F-FAD9CBBC2776}"/>
    <dataValidation allowBlank="1" showInputMessage="1" showErrorMessage="1" prompt="Enter Amount in this column under this heading" sqref="D22 D13" xr:uid="{DC7BF2A0-BBFE-4CF7-9721-EB8FF58C413F}"/>
    <dataValidation allowBlank="1" showInputMessage="1" showErrorMessage="1" prompt="Enter Monthly Expense Items in this column under this heading" sqref="B22:C22" xr:uid="{A224FEA1-AA3C-445D-A5CA-E2FE644745F4}"/>
    <dataValidation allowBlank="1" showInputMessage="1" showErrorMessage="1" prompt="Title of this worksheet is in this cell. Enter Monthly Income in Income table and Monthly Expenses in Expenses table" sqref="B2" xr:uid="{2ED6BADA-E137-4DCD-AF49-F1B9E60F2D8A}"/>
    <dataValidation allowBlank="1" showInputMessage="1" showErrorMessage="1" prompt="Percentage of income spent is automatically calculated in cell to the right" sqref="B10" xr:uid="{7479C77C-DCF0-44E1-BB45-E14CCE2AE8FD}"/>
    <dataValidation allowBlank="1" showInputMessage="1" showErrorMessage="1" prompt="Percentage of income spent is automatically calculated in this cell" sqref="C10" xr:uid="{DFC47B5B-3ED1-419B-8FA1-D6B055EC8823}"/>
  </dataValidations>
  <pageMargins left="0.7" right="0.7" top="0.75" bottom="0.75" header="0.3" footer="0.3"/>
  <pageSetup scale="49" fitToHeight="2" orientation="landscape" r:id="rId1"/>
  <drawing r:id="rId2"/>
  <tableParts count="2">
    <tablePart r:id="rId3"/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4634E7AC-EE5D-4407-9075-49648DCE114A}">
          <x14:formula1>
            <xm:f>Liste!$C$2:$C$19</xm:f>
          </x14:formula1>
          <xm:sqref>B23:B28</xm:sqref>
        </x14:dataValidation>
        <x14:dataValidation type="list" allowBlank="1" showInputMessage="1" showErrorMessage="1" xr:uid="{871E307E-B11A-4D98-869E-4DB37B056D1F}">
          <x14:formula1>
            <xm:f>Liste!$E$3:$E$27</xm:f>
          </x14:formula1>
          <xm:sqref>C23:C28</xm:sqref>
        </x14:dataValidation>
        <x14:dataValidation type="list" allowBlank="1" showInputMessage="1" showErrorMessage="1" xr:uid="{C24B9373-7012-4C55-B1D2-602ADA4B6729}">
          <x14:formula1>
            <xm:f>Liste!$D$3:$D$21</xm:f>
          </x14:formula1>
          <xm:sqref>C1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C7C49-AA9B-4B81-A315-D8A129B0FD08}">
  <sheetPr>
    <tabColor theme="4"/>
  </sheetPr>
  <dimension ref="A1:H679"/>
  <sheetViews>
    <sheetView topLeftCell="A318" workbookViewId="0">
      <selection activeCell="D176" sqref="D176"/>
    </sheetView>
  </sheetViews>
  <sheetFormatPr baseColWidth="10" defaultColWidth="9.140625" defaultRowHeight="15" x14ac:dyDescent="0.25"/>
  <cols>
    <col min="1" max="1" width="16.140625" style="110" customWidth="1"/>
    <col min="2" max="2" width="35.28515625" style="8" customWidth="1"/>
    <col min="3" max="3" width="10.42578125" style="6" customWidth="1"/>
    <col min="4" max="5" width="18.140625" style="107" customWidth="1"/>
    <col min="6" max="6" width="18.140625" style="108" customWidth="1"/>
    <col min="7" max="7" width="8.5703125" style="6" customWidth="1"/>
  </cols>
  <sheetData>
    <row r="1" spans="1:8" ht="21" x14ac:dyDescent="0.25">
      <c r="A1" s="218" t="s">
        <v>203</v>
      </c>
      <c r="B1" s="218"/>
      <c r="C1" s="218"/>
      <c r="D1" s="218"/>
      <c r="E1" s="218"/>
      <c r="F1" s="218"/>
      <c r="G1" s="218"/>
      <c r="H1" s="9"/>
    </row>
    <row r="2" spans="1:8" ht="16.5" x14ac:dyDescent="0.25">
      <c r="A2" s="85" t="s">
        <v>13</v>
      </c>
      <c r="B2" s="116" t="s">
        <v>179</v>
      </c>
      <c r="C2" s="111"/>
      <c r="D2" s="97"/>
      <c r="E2" s="97" t="s">
        <v>202</v>
      </c>
      <c r="F2" s="123">
        <f>IFERROR(INDEX(Plancomptable!A:A,MATCH(B2,Plancomptable!B:B,0)),"")</f>
        <v>1002</v>
      </c>
      <c r="G2" s="111"/>
      <c r="H2" s="9"/>
    </row>
    <row r="3" spans="1:8" x14ac:dyDescent="0.25">
      <c r="A3" s="109" t="s">
        <v>0</v>
      </c>
      <c r="B3" s="117" t="s">
        <v>14</v>
      </c>
      <c r="C3" s="84" t="s">
        <v>15</v>
      </c>
      <c r="D3" s="98" t="s">
        <v>1</v>
      </c>
      <c r="E3" s="98" t="s">
        <v>2</v>
      </c>
      <c r="F3" s="98" t="s">
        <v>16</v>
      </c>
      <c r="G3" s="84" t="s">
        <v>17</v>
      </c>
      <c r="H3" s="9"/>
    </row>
    <row r="4" spans="1:8" x14ac:dyDescent="0.25">
      <c r="A4" s="86" t="s">
        <v>201</v>
      </c>
      <c r="B4" s="118" t="s">
        <v>18</v>
      </c>
      <c r="C4" s="112"/>
      <c r="D4" s="99"/>
      <c r="E4" s="99"/>
      <c r="F4" s="100"/>
      <c r="G4" s="209" t="s">
        <v>267</v>
      </c>
      <c r="H4" s="9"/>
    </row>
    <row r="5" spans="1:8" x14ac:dyDescent="0.25">
      <c r="A5" s="87"/>
      <c r="B5" s="119"/>
      <c r="C5" s="113"/>
      <c r="D5" s="101"/>
      <c r="E5" s="101"/>
      <c r="F5" s="102">
        <f>F4+D5-E5</f>
        <v>0</v>
      </c>
      <c r="G5" s="204" t="s">
        <v>267</v>
      </c>
      <c r="H5" s="9"/>
    </row>
    <row r="6" spans="1:8" x14ac:dyDescent="0.25">
      <c r="A6" s="88"/>
      <c r="B6" s="210"/>
      <c r="C6" s="211"/>
      <c r="D6" s="103"/>
      <c r="E6" s="103"/>
      <c r="F6" s="104">
        <f t="shared" ref="F6:F16" si="0">F5+D6-E6</f>
        <v>0</v>
      </c>
      <c r="G6" s="211" t="s">
        <v>267</v>
      </c>
      <c r="H6" s="9"/>
    </row>
    <row r="7" spans="1:8" x14ac:dyDescent="0.25">
      <c r="A7" s="87"/>
      <c r="B7" s="119"/>
      <c r="C7" s="113" t="s">
        <v>19</v>
      </c>
      <c r="D7" s="101"/>
      <c r="E7" s="101"/>
      <c r="F7" s="102">
        <f t="shared" si="0"/>
        <v>0</v>
      </c>
      <c r="G7" s="113"/>
      <c r="H7" s="9"/>
    </row>
    <row r="8" spans="1:8" x14ac:dyDescent="0.25">
      <c r="A8" s="88"/>
      <c r="B8" s="120"/>
      <c r="C8" s="114" t="s">
        <v>19</v>
      </c>
      <c r="D8" s="103"/>
      <c r="E8" s="103"/>
      <c r="F8" s="104">
        <f t="shared" si="0"/>
        <v>0</v>
      </c>
      <c r="G8" s="114"/>
      <c r="H8" s="9"/>
    </row>
    <row r="9" spans="1:8" x14ac:dyDescent="0.25">
      <c r="A9" s="87"/>
      <c r="B9" s="119"/>
      <c r="C9" s="113" t="s">
        <v>19</v>
      </c>
      <c r="D9" s="101"/>
      <c r="E9" s="101"/>
      <c r="F9" s="102">
        <f t="shared" si="0"/>
        <v>0</v>
      </c>
      <c r="G9" s="113"/>
      <c r="H9" s="9"/>
    </row>
    <row r="10" spans="1:8" x14ac:dyDescent="0.25">
      <c r="A10" s="88"/>
      <c r="B10" s="120"/>
      <c r="C10" s="114" t="s">
        <v>19</v>
      </c>
      <c r="D10" s="103"/>
      <c r="E10" s="103"/>
      <c r="F10" s="104">
        <f t="shared" si="0"/>
        <v>0</v>
      </c>
      <c r="G10" s="114"/>
      <c r="H10" s="9"/>
    </row>
    <row r="11" spans="1:8" x14ac:dyDescent="0.25">
      <c r="A11" s="87"/>
      <c r="B11" s="119"/>
      <c r="C11" s="113" t="s">
        <v>19</v>
      </c>
      <c r="D11" s="101"/>
      <c r="E11" s="101"/>
      <c r="F11" s="102">
        <f t="shared" si="0"/>
        <v>0</v>
      </c>
      <c r="G11" s="113"/>
      <c r="H11" s="9"/>
    </row>
    <row r="12" spans="1:8" x14ac:dyDescent="0.25">
      <c r="A12" s="88"/>
      <c r="B12" s="120"/>
      <c r="C12" s="114" t="s">
        <v>20</v>
      </c>
      <c r="D12" s="103"/>
      <c r="E12" s="103"/>
      <c r="F12" s="104">
        <f t="shared" si="0"/>
        <v>0</v>
      </c>
      <c r="G12" s="114"/>
      <c r="H12" s="9"/>
    </row>
    <row r="13" spans="1:8" x14ac:dyDescent="0.25">
      <c r="A13" s="87"/>
      <c r="B13" s="119"/>
      <c r="C13" s="113" t="s">
        <v>21</v>
      </c>
      <c r="D13" s="101"/>
      <c r="E13" s="101"/>
      <c r="F13" s="102">
        <f t="shared" si="0"/>
        <v>0</v>
      </c>
      <c r="G13" s="113"/>
      <c r="H13" s="9"/>
    </row>
    <row r="14" spans="1:8" x14ac:dyDescent="0.25">
      <c r="A14" s="88"/>
      <c r="B14" s="120"/>
      <c r="C14" s="114" t="s">
        <v>19</v>
      </c>
      <c r="D14" s="103"/>
      <c r="E14" s="103"/>
      <c r="F14" s="104">
        <f t="shared" si="0"/>
        <v>0</v>
      </c>
      <c r="G14" s="114"/>
      <c r="H14" s="9"/>
    </row>
    <row r="15" spans="1:8" x14ac:dyDescent="0.25">
      <c r="A15" s="87"/>
      <c r="B15" s="119"/>
      <c r="C15" s="113" t="s">
        <v>19</v>
      </c>
      <c r="D15" s="101"/>
      <c r="E15" s="101"/>
      <c r="F15" s="102">
        <f t="shared" si="0"/>
        <v>0</v>
      </c>
      <c r="G15" s="113"/>
      <c r="H15" s="9"/>
    </row>
    <row r="16" spans="1:8" x14ac:dyDescent="0.25">
      <c r="A16" s="88"/>
      <c r="B16" s="120"/>
      <c r="C16" s="114" t="str">
        <f>C15</f>
        <v>JG</v>
      </c>
      <c r="D16" s="103"/>
      <c r="E16" s="103"/>
      <c r="F16" s="104">
        <f t="shared" si="0"/>
        <v>0</v>
      </c>
      <c r="G16" s="114"/>
      <c r="H16" s="9"/>
    </row>
    <row r="17" spans="1:8" x14ac:dyDescent="0.25">
      <c r="A17" s="88"/>
      <c r="B17" s="120"/>
      <c r="C17" s="114"/>
      <c r="D17" s="103"/>
      <c r="E17" s="103"/>
      <c r="F17" s="104"/>
      <c r="G17" s="114"/>
      <c r="H17" s="9"/>
    </row>
    <row r="18" spans="1:8" ht="16.5" x14ac:dyDescent="0.25">
      <c r="A18" s="85" t="s">
        <v>13</v>
      </c>
      <c r="B18" s="116" t="s">
        <v>178</v>
      </c>
      <c r="C18" s="111"/>
      <c r="D18" s="97"/>
      <c r="E18" s="97" t="s">
        <v>202</v>
      </c>
      <c r="F18" s="123">
        <f>IFERROR(INDEX(Plancomptable!A:A,MATCH(B18,Plancomptable!B:B,0)),"")</f>
        <v>1001</v>
      </c>
      <c r="G18" s="111"/>
      <c r="H18" s="9"/>
    </row>
    <row r="19" spans="1:8" x14ac:dyDescent="0.25">
      <c r="A19" s="109" t="s">
        <v>0</v>
      </c>
      <c r="B19" s="117" t="s">
        <v>14</v>
      </c>
      <c r="C19" s="84" t="s">
        <v>15</v>
      </c>
      <c r="D19" s="98" t="s">
        <v>1</v>
      </c>
      <c r="E19" s="98" t="s">
        <v>2</v>
      </c>
      <c r="F19" s="98" t="s">
        <v>16</v>
      </c>
      <c r="G19" s="84" t="s">
        <v>17</v>
      </c>
      <c r="H19" s="9"/>
    </row>
    <row r="20" spans="1:8" x14ac:dyDescent="0.25">
      <c r="A20" s="89"/>
      <c r="B20" s="120"/>
      <c r="C20" s="114"/>
      <c r="D20" s="103"/>
      <c r="E20" s="103"/>
      <c r="F20" s="104">
        <v>0</v>
      </c>
      <c r="G20" s="114"/>
      <c r="H20" s="9"/>
    </row>
    <row r="21" spans="1:8" x14ac:dyDescent="0.25">
      <c r="A21" s="90"/>
      <c r="B21" s="119"/>
      <c r="C21" s="113"/>
      <c r="D21" s="101"/>
      <c r="E21" s="101"/>
      <c r="F21" s="102">
        <f>F20+D21-E21</f>
        <v>0</v>
      </c>
      <c r="G21" s="113"/>
      <c r="H21" s="9"/>
    </row>
    <row r="22" spans="1:8" x14ac:dyDescent="0.25">
      <c r="A22" s="88"/>
      <c r="B22" s="120"/>
      <c r="C22" s="114"/>
      <c r="D22" s="103"/>
      <c r="E22" s="103"/>
      <c r="F22" s="104">
        <f>F21+D22-E22</f>
        <v>0</v>
      </c>
      <c r="G22" s="114"/>
      <c r="H22" s="9"/>
    </row>
    <row r="23" spans="1:8" x14ac:dyDescent="0.25">
      <c r="A23" s="87"/>
      <c r="B23" s="119"/>
      <c r="C23" s="113"/>
      <c r="D23" s="101"/>
      <c r="E23" s="101"/>
      <c r="F23" s="102">
        <f>F22+D23-E23</f>
        <v>0</v>
      </c>
      <c r="G23" s="113"/>
      <c r="H23" s="9"/>
    </row>
    <row r="24" spans="1:8" x14ac:dyDescent="0.25">
      <c r="A24" s="88"/>
      <c r="B24" s="120"/>
      <c r="C24" s="114"/>
      <c r="D24" s="103"/>
      <c r="E24" s="103"/>
      <c r="F24" s="102">
        <f t="shared" ref="F24:F26" si="1">F23+D24-E24</f>
        <v>0</v>
      </c>
      <c r="G24" s="114"/>
      <c r="H24" s="9"/>
    </row>
    <row r="25" spans="1:8" x14ac:dyDescent="0.25">
      <c r="A25" s="87"/>
      <c r="B25" s="119"/>
      <c r="C25" s="113"/>
      <c r="D25" s="101"/>
      <c r="E25" s="101"/>
      <c r="F25" s="102">
        <f t="shared" si="1"/>
        <v>0</v>
      </c>
      <c r="G25" s="113"/>
      <c r="H25" s="9"/>
    </row>
    <row r="26" spans="1:8" x14ac:dyDescent="0.25">
      <c r="A26" s="91"/>
      <c r="B26" s="120"/>
      <c r="C26" s="114"/>
      <c r="D26" s="103"/>
      <c r="E26" s="103"/>
      <c r="F26" s="102">
        <f t="shared" si="1"/>
        <v>0</v>
      </c>
      <c r="G26" s="114"/>
      <c r="H26" s="9"/>
    </row>
    <row r="27" spans="1:8" ht="16.5" x14ac:dyDescent="0.25">
      <c r="A27" s="85" t="s">
        <v>13</v>
      </c>
      <c r="B27" s="116" t="s">
        <v>180</v>
      </c>
      <c r="C27" s="111"/>
      <c r="D27" s="97"/>
      <c r="E27" s="97" t="s">
        <v>202</v>
      </c>
      <c r="F27" s="123">
        <f>IFERROR(INDEX(Plancomptable!A:A,MATCH(B27,Plancomptable!B:B,0)),"")</f>
        <v>1003</v>
      </c>
      <c r="G27" s="111"/>
      <c r="H27" s="9"/>
    </row>
    <row r="28" spans="1:8" x14ac:dyDescent="0.25">
      <c r="A28" s="109" t="s">
        <v>0</v>
      </c>
      <c r="B28" s="117" t="s">
        <v>14</v>
      </c>
      <c r="C28" s="84" t="s">
        <v>15</v>
      </c>
      <c r="D28" s="98" t="s">
        <v>1</v>
      </c>
      <c r="E28" s="98" t="s">
        <v>2</v>
      </c>
      <c r="F28" s="98" t="s">
        <v>16</v>
      </c>
      <c r="G28" s="84" t="s">
        <v>17</v>
      </c>
      <c r="H28" s="9"/>
    </row>
    <row r="29" spans="1:8" x14ac:dyDescent="0.25">
      <c r="A29" s="92"/>
      <c r="B29" s="118" t="s">
        <v>18</v>
      </c>
      <c r="C29" s="112"/>
      <c r="D29" s="99"/>
      <c r="E29" s="99"/>
      <c r="F29" s="100">
        <v>0</v>
      </c>
      <c r="G29" s="112"/>
      <c r="H29" s="9"/>
    </row>
    <row r="30" spans="1:8" x14ac:dyDescent="0.25">
      <c r="A30" s="87"/>
      <c r="B30" s="119"/>
      <c r="C30" s="113"/>
      <c r="D30" s="101"/>
      <c r="E30" s="101"/>
      <c r="F30" s="102">
        <f>F29+D30-E30</f>
        <v>0</v>
      </c>
      <c r="G30" s="113"/>
      <c r="H30" s="9"/>
    </row>
    <row r="31" spans="1:8" x14ac:dyDescent="0.25">
      <c r="A31" s="91"/>
      <c r="B31" s="120"/>
      <c r="C31" s="114"/>
      <c r="D31" s="103"/>
      <c r="E31" s="103"/>
      <c r="F31" s="102">
        <f t="shared" ref="F31:F34" si="2">F30+D31-E31</f>
        <v>0</v>
      </c>
      <c r="G31" s="114"/>
      <c r="H31" s="9"/>
    </row>
    <row r="32" spans="1:8" x14ac:dyDescent="0.25">
      <c r="A32" s="93"/>
      <c r="B32" s="119"/>
      <c r="C32" s="113"/>
      <c r="D32" s="101"/>
      <c r="E32" s="101"/>
      <c r="F32" s="102">
        <f t="shared" si="2"/>
        <v>0</v>
      </c>
      <c r="G32" s="113"/>
      <c r="H32" s="9"/>
    </row>
    <row r="33" spans="1:8" x14ac:dyDescent="0.25">
      <c r="A33" s="91"/>
      <c r="B33" s="120"/>
      <c r="C33" s="114"/>
      <c r="D33" s="103"/>
      <c r="E33" s="103"/>
      <c r="F33" s="102">
        <f t="shared" si="2"/>
        <v>0</v>
      </c>
      <c r="G33" s="114"/>
      <c r="H33" s="9"/>
    </row>
    <row r="34" spans="1:8" x14ac:dyDescent="0.25">
      <c r="A34" s="91"/>
      <c r="B34" s="120"/>
      <c r="C34" s="114"/>
      <c r="D34" s="103"/>
      <c r="E34" s="103"/>
      <c r="F34" s="102">
        <f t="shared" si="2"/>
        <v>0</v>
      </c>
      <c r="G34" s="114"/>
      <c r="H34" s="9"/>
    </row>
    <row r="35" spans="1:8" ht="16.5" x14ac:dyDescent="0.25">
      <c r="A35" s="85" t="s">
        <v>13</v>
      </c>
      <c r="B35" s="116" t="s">
        <v>181</v>
      </c>
      <c r="C35" s="111"/>
      <c r="D35" s="97"/>
      <c r="E35" s="97" t="s">
        <v>202</v>
      </c>
      <c r="F35" s="123">
        <f>IFERROR(INDEX(Plancomptable!A:A,MATCH(B35,Plancomptable!B:B,0)),"")</f>
        <v>1004</v>
      </c>
      <c r="G35" s="111"/>
      <c r="H35" s="9"/>
    </row>
    <row r="36" spans="1:8" x14ac:dyDescent="0.25">
      <c r="A36" s="109" t="s">
        <v>0</v>
      </c>
      <c r="B36" s="117" t="s">
        <v>14</v>
      </c>
      <c r="C36" s="84" t="s">
        <v>15</v>
      </c>
      <c r="D36" s="98" t="s">
        <v>1</v>
      </c>
      <c r="E36" s="98" t="s">
        <v>2</v>
      </c>
      <c r="F36" s="98" t="s">
        <v>16</v>
      </c>
      <c r="G36" s="84" t="s">
        <v>17</v>
      </c>
      <c r="H36" s="9"/>
    </row>
    <row r="37" spans="1:8" x14ac:dyDescent="0.25">
      <c r="A37" s="86"/>
      <c r="B37" s="118" t="s">
        <v>18</v>
      </c>
      <c r="C37" s="112"/>
      <c r="D37" s="99"/>
      <c r="E37" s="99"/>
      <c r="F37" s="100">
        <v>0</v>
      </c>
      <c r="G37" s="112"/>
      <c r="H37" s="9"/>
    </row>
    <row r="38" spans="1:8" x14ac:dyDescent="0.25">
      <c r="A38" s="87"/>
      <c r="B38" s="119"/>
      <c r="C38" s="113"/>
      <c r="D38" s="101"/>
      <c r="E38" s="101"/>
      <c r="F38" s="102">
        <f>F37+D38-E38</f>
        <v>0</v>
      </c>
      <c r="G38" s="113"/>
      <c r="H38" s="9"/>
    </row>
    <row r="39" spans="1:8" x14ac:dyDescent="0.25">
      <c r="A39" s="88"/>
      <c r="B39" s="120"/>
      <c r="C39" s="114"/>
      <c r="D39" s="103"/>
      <c r="E39" s="103"/>
      <c r="F39" s="102">
        <f t="shared" ref="F39:F42" si="3">F38+D39-E39</f>
        <v>0</v>
      </c>
      <c r="G39" s="114"/>
      <c r="H39" s="9"/>
    </row>
    <row r="40" spans="1:8" x14ac:dyDescent="0.25">
      <c r="A40" s="87"/>
      <c r="B40" s="119"/>
      <c r="C40" s="113"/>
      <c r="D40" s="101"/>
      <c r="E40" s="101"/>
      <c r="F40" s="102">
        <f t="shared" si="3"/>
        <v>0</v>
      </c>
      <c r="G40" s="113"/>
      <c r="H40" s="9"/>
    </row>
    <row r="41" spans="1:8" x14ac:dyDescent="0.25">
      <c r="A41" s="88"/>
      <c r="B41" s="120"/>
      <c r="C41" s="114"/>
      <c r="D41" s="103"/>
      <c r="E41" s="103"/>
      <c r="F41" s="102">
        <f t="shared" si="3"/>
        <v>0</v>
      </c>
      <c r="G41" s="114"/>
      <c r="H41" s="9"/>
    </row>
    <row r="42" spans="1:8" x14ac:dyDescent="0.25">
      <c r="A42" s="88"/>
      <c r="B42" s="120"/>
      <c r="C42" s="114"/>
      <c r="D42" s="103"/>
      <c r="E42" s="103"/>
      <c r="F42" s="102">
        <f t="shared" si="3"/>
        <v>0</v>
      </c>
      <c r="G42" s="114"/>
      <c r="H42" s="9"/>
    </row>
    <row r="43" spans="1:8" ht="16.5" x14ac:dyDescent="0.25">
      <c r="A43" s="85" t="s">
        <v>13</v>
      </c>
      <c r="B43" s="116" t="s">
        <v>183</v>
      </c>
      <c r="C43" s="111"/>
      <c r="D43" s="97"/>
      <c r="E43" s="97" t="s">
        <v>202</v>
      </c>
      <c r="F43" s="123">
        <f>IFERROR(INDEX(Plancomptable!A:A,MATCH(B43,Plancomptable!B:B,0)),"")</f>
        <v>1100</v>
      </c>
      <c r="G43" s="111"/>
      <c r="H43" s="9"/>
    </row>
    <row r="44" spans="1:8" x14ac:dyDescent="0.25">
      <c r="A44" s="109" t="s">
        <v>0</v>
      </c>
      <c r="B44" s="117" t="s">
        <v>14</v>
      </c>
      <c r="C44" s="84" t="s">
        <v>15</v>
      </c>
      <c r="D44" s="98" t="s">
        <v>1</v>
      </c>
      <c r="E44" s="98" t="s">
        <v>2</v>
      </c>
      <c r="F44" s="98" t="s">
        <v>16</v>
      </c>
      <c r="G44" s="84" t="s">
        <v>17</v>
      </c>
      <c r="H44" s="9"/>
    </row>
    <row r="45" spans="1:8" x14ac:dyDescent="0.25">
      <c r="A45" s="86"/>
      <c r="B45" s="118" t="s">
        <v>18</v>
      </c>
      <c r="C45" s="112"/>
      <c r="D45" s="99"/>
      <c r="E45" s="99"/>
      <c r="F45" s="100">
        <v>0</v>
      </c>
      <c r="G45" s="112"/>
      <c r="H45" s="9"/>
    </row>
    <row r="46" spans="1:8" x14ac:dyDescent="0.25">
      <c r="A46" s="87"/>
      <c r="B46" s="119"/>
      <c r="C46" s="113"/>
      <c r="D46" s="101"/>
      <c r="E46" s="101"/>
      <c r="F46" s="102">
        <f>F45+D46</f>
        <v>0</v>
      </c>
      <c r="G46" s="113"/>
      <c r="H46" s="9"/>
    </row>
    <row r="47" spans="1:8" x14ac:dyDescent="0.25">
      <c r="A47" s="88"/>
      <c r="B47" s="120"/>
      <c r="C47" s="114"/>
      <c r="D47" s="103"/>
      <c r="E47" s="103"/>
      <c r="F47" s="104">
        <f>F46+D47-E47</f>
        <v>0</v>
      </c>
      <c r="G47" s="114"/>
      <c r="H47" s="9"/>
    </row>
    <row r="48" spans="1:8" x14ac:dyDescent="0.25">
      <c r="A48" s="87"/>
      <c r="B48" s="119"/>
      <c r="C48" s="113"/>
      <c r="D48" s="101"/>
      <c r="E48" s="101"/>
      <c r="F48" s="104">
        <f t="shared" ref="F48:F50" si="4">F47+D48-E48</f>
        <v>0</v>
      </c>
      <c r="G48" s="113"/>
      <c r="H48" s="9"/>
    </row>
    <row r="49" spans="1:8" x14ac:dyDescent="0.25">
      <c r="A49" s="88"/>
      <c r="B49" s="120"/>
      <c r="C49" s="114"/>
      <c r="D49" s="103"/>
      <c r="E49" s="103"/>
      <c r="F49" s="104">
        <f t="shared" si="4"/>
        <v>0</v>
      </c>
      <c r="G49" s="114"/>
      <c r="H49" s="9"/>
    </row>
    <row r="50" spans="1:8" x14ac:dyDescent="0.25">
      <c r="A50" s="88"/>
      <c r="B50" s="120"/>
      <c r="C50" s="114"/>
      <c r="D50" s="103"/>
      <c r="E50" s="103"/>
      <c r="F50" s="104">
        <f t="shared" si="4"/>
        <v>0</v>
      </c>
      <c r="G50" s="114"/>
      <c r="H50" s="9"/>
    </row>
    <row r="51" spans="1:8" ht="16.5" x14ac:dyDescent="0.25">
      <c r="A51" s="85" t="s">
        <v>13</v>
      </c>
      <c r="B51" s="116" t="s">
        <v>184</v>
      </c>
      <c r="C51" s="111"/>
      <c r="D51" s="97"/>
      <c r="E51" s="97" t="s">
        <v>202</v>
      </c>
      <c r="F51" s="202">
        <f>IFERROR(INDEX(Plancomptable!A:A,MATCH(B51,Plancomptable!B:B,0)),"")</f>
        <v>1200</v>
      </c>
      <c r="G51" s="111"/>
      <c r="H51" s="9"/>
    </row>
    <row r="52" spans="1:8" x14ac:dyDescent="0.25">
      <c r="A52" s="109" t="s">
        <v>0</v>
      </c>
      <c r="B52" s="117" t="s">
        <v>14</v>
      </c>
      <c r="C52" s="84" t="s">
        <v>15</v>
      </c>
      <c r="D52" s="98" t="s">
        <v>1</v>
      </c>
      <c r="E52" s="98" t="s">
        <v>2</v>
      </c>
      <c r="F52" s="98" t="s">
        <v>16</v>
      </c>
      <c r="G52" s="84" t="s">
        <v>17</v>
      </c>
      <c r="H52" s="9"/>
    </row>
    <row r="53" spans="1:8" x14ac:dyDescent="0.25">
      <c r="A53" s="89"/>
      <c r="B53" s="120"/>
      <c r="C53" s="114"/>
      <c r="D53" s="103"/>
      <c r="E53" s="103"/>
      <c r="F53" s="104">
        <v>0</v>
      </c>
      <c r="G53" s="114"/>
      <c r="H53" s="9"/>
    </row>
    <row r="54" spans="1:8" x14ac:dyDescent="0.25">
      <c r="A54" s="87"/>
      <c r="B54" s="119"/>
      <c r="C54" s="113"/>
      <c r="D54" s="101"/>
      <c r="E54" s="101"/>
      <c r="F54" s="102">
        <f>F53+D54-E54</f>
        <v>0</v>
      </c>
      <c r="G54" s="113"/>
      <c r="H54" s="9"/>
    </row>
    <row r="55" spans="1:8" x14ac:dyDescent="0.25">
      <c r="A55" s="89"/>
      <c r="B55" s="120"/>
      <c r="C55" s="114"/>
      <c r="D55" s="103"/>
      <c r="E55" s="103"/>
      <c r="F55" s="102">
        <f t="shared" ref="F55:F58" si="5">F54+D55-E55</f>
        <v>0</v>
      </c>
      <c r="G55" s="114"/>
      <c r="H55" s="9"/>
    </row>
    <row r="56" spans="1:8" x14ac:dyDescent="0.25">
      <c r="A56" s="87"/>
      <c r="B56" s="119"/>
      <c r="C56" s="113"/>
      <c r="D56" s="101"/>
      <c r="E56" s="101"/>
      <c r="F56" s="102">
        <f t="shared" si="5"/>
        <v>0</v>
      </c>
      <c r="G56" s="113"/>
      <c r="H56" s="9"/>
    </row>
    <row r="57" spans="1:8" x14ac:dyDescent="0.25">
      <c r="A57" s="88"/>
      <c r="B57" s="120"/>
      <c r="C57" s="114"/>
      <c r="D57" s="103"/>
      <c r="E57" s="103"/>
      <c r="F57" s="102">
        <f t="shared" si="5"/>
        <v>0</v>
      </c>
      <c r="G57" s="114"/>
      <c r="H57" s="9"/>
    </row>
    <row r="58" spans="1:8" x14ac:dyDescent="0.25">
      <c r="A58" s="88"/>
      <c r="B58" s="120"/>
      <c r="C58" s="114"/>
      <c r="D58" s="103"/>
      <c r="E58" s="103"/>
      <c r="F58" s="102">
        <f t="shared" si="5"/>
        <v>0</v>
      </c>
      <c r="G58" s="114"/>
      <c r="H58" s="9"/>
    </row>
    <row r="59" spans="1:8" ht="16.5" x14ac:dyDescent="0.25">
      <c r="A59" s="85" t="s">
        <v>13</v>
      </c>
      <c r="B59" s="116" t="s">
        <v>186</v>
      </c>
      <c r="C59" s="111"/>
      <c r="D59" s="97"/>
      <c r="E59" s="97" t="s">
        <v>202</v>
      </c>
      <c r="F59" s="123">
        <f>IFERROR(INDEX(Plancomptable!A:A,MATCH(B59,Plancomptable!B:B,0)),"")</f>
        <v>1300</v>
      </c>
      <c r="G59" s="111"/>
      <c r="H59" s="9"/>
    </row>
    <row r="60" spans="1:8" x14ac:dyDescent="0.25">
      <c r="A60" s="109" t="s">
        <v>0</v>
      </c>
      <c r="B60" s="117" t="s">
        <v>14</v>
      </c>
      <c r="C60" s="84" t="s">
        <v>15</v>
      </c>
      <c r="D60" s="98" t="s">
        <v>1</v>
      </c>
      <c r="E60" s="98" t="s">
        <v>2</v>
      </c>
      <c r="F60" s="98" t="s">
        <v>16</v>
      </c>
      <c r="G60" s="84" t="s">
        <v>17</v>
      </c>
      <c r="H60" s="9"/>
    </row>
    <row r="61" spans="1:8" x14ac:dyDescent="0.25">
      <c r="A61" s="86"/>
      <c r="B61" s="118" t="s">
        <v>18</v>
      </c>
      <c r="C61" s="112"/>
      <c r="D61" s="99"/>
      <c r="E61" s="99"/>
      <c r="F61" s="100">
        <v>0</v>
      </c>
      <c r="G61" s="112"/>
      <c r="H61" s="9"/>
    </row>
    <row r="62" spans="1:8" x14ac:dyDescent="0.25">
      <c r="A62" s="87"/>
      <c r="B62" s="119"/>
      <c r="C62" s="113"/>
      <c r="D62" s="101"/>
      <c r="E62" s="101"/>
      <c r="F62" s="102">
        <f>F61+D62-E62</f>
        <v>0</v>
      </c>
      <c r="G62" s="113"/>
      <c r="H62" s="9"/>
    </row>
    <row r="63" spans="1:8" x14ac:dyDescent="0.25">
      <c r="A63" s="88"/>
      <c r="B63" s="120"/>
      <c r="C63" s="114"/>
      <c r="D63" s="103"/>
      <c r="E63" s="103"/>
      <c r="F63" s="102">
        <f t="shared" ref="F63:F66" si="6">F62+D63-E63</f>
        <v>0</v>
      </c>
      <c r="G63" s="114"/>
      <c r="H63" s="9"/>
    </row>
    <row r="64" spans="1:8" x14ac:dyDescent="0.25">
      <c r="A64" s="87"/>
      <c r="B64" s="119"/>
      <c r="C64" s="113"/>
      <c r="D64" s="101"/>
      <c r="E64" s="101"/>
      <c r="F64" s="102">
        <f t="shared" si="6"/>
        <v>0</v>
      </c>
      <c r="G64" s="113"/>
      <c r="H64" s="9"/>
    </row>
    <row r="65" spans="1:8" x14ac:dyDescent="0.25">
      <c r="A65" s="88"/>
      <c r="B65" s="120"/>
      <c r="C65" s="114"/>
      <c r="D65" s="103"/>
      <c r="E65" s="103"/>
      <c r="F65" s="102">
        <f t="shared" si="6"/>
        <v>0</v>
      </c>
      <c r="G65" s="114"/>
      <c r="H65" s="9"/>
    </row>
    <row r="66" spans="1:8" x14ac:dyDescent="0.25">
      <c r="A66" s="88"/>
      <c r="B66" s="120"/>
      <c r="C66" s="114"/>
      <c r="D66" s="103"/>
      <c r="E66" s="103"/>
      <c r="F66" s="102">
        <f t="shared" si="6"/>
        <v>0</v>
      </c>
      <c r="G66" s="114"/>
      <c r="H66" s="9"/>
    </row>
    <row r="67" spans="1:8" ht="16.5" x14ac:dyDescent="0.25">
      <c r="A67" s="85" t="s">
        <v>13</v>
      </c>
      <c r="B67" s="116" t="s">
        <v>189</v>
      </c>
      <c r="C67" s="111"/>
      <c r="D67" s="97"/>
      <c r="E67" s="97" t="s">
        <v>202</v>
      </c>
      <c r="F67" s="123">
        <f>IFERROR(INDEX(Plancomptable!A:A,MATCH(B67,Plancomptable!B:B,0)),"")</f>
        <v>2100</v>
      </c>
      <c r="G67" s="111"/>
      <c r="H67" s="9"/>
    </row>
    <row r="68" spans="1:8" x14ac:dyDescent="0.25">
      <c r="A68" s="109" t="s">
        <v>0</v>
      </c>
      <c r="B68" s="117" t="s">
        <v>14</v>
      </c>
      <c r="C68" s="84" t="s">
        <v>15</v>
      </c>
      <c r="D68" s="98" t="s">
        <v>1</v>
      </c>
      <c r="E68" s="98" t="s">
        <v>2</v>
      </c>
      <c r="F68" s="98" t="s">
        <v>16</v>
      </c>
      <c r="G68" s="84" t="s">
        <v>17</v>
      </c>
      <c r="H68" s="9"/>
    </row>
    <row r="69" spans="1:8" x14ac:dyDescent="0.25">
      <c r="A69" s="86"/>
      <c r="B69" s="118" t="s">
        <v>18</v>
      </c>
      <c r="C69" s="112"/>
      <c r="D69" s="99"/>
      <c r="E69" s="99"/>
      <c r="F69" s="100">
        <v>0</v>
      </c>
      <c r="G69" s="112"/>
      <c r="H69" s="9"/>
    </row>
    <row r="70" spans="1:8" x14ac:dyDescent="0.25">
      <c r="A70" s="87"/>
      <c r="B70" s="119"/>
      <c r="C70" s="113"/>
      <c r="D70" s="101"/>
      <c r="E70" s="101"/>
      <c r="F70" s="102">
        <f>F69-D70+E70</f>
        <v>0</v>
      </c>
      <c r="G70" s="113"/>
      <c r="H70" s="9"/>
    </row>
    <row r="71" spans="1:8" x14ac:dyDescent="0.25">
      <c r="A71" s="88"/>
      <c r="B71" s="120"/>
      <c r="C71" s="114"/>
      <c r="D71" s="103"/>
      <c r="E71" s="103"/>
      <c r="F71" s="102">
        <f t="shared" ref="F71:F74" si="7">F70-D71+E71</f>
        <v>0</v>
      </c>
      <c r="G71" s="114"/>
      <c r="H71" s="9"/>
    </row>
    <row r="72" spans="1:8" x14ac:dyDescent="0.25">
      <c r="A72" s="87"/>
      <c r="B72" s="119"/>
      <c r="C72" s="113"/>
      <c r="D72" s="101"/>
      <c r="E72" s="101"/>
      <c r="F72" s="102">
        <f t="shared" si="7"/>
        <v>0</v>
      </c>
      <c r="G72" s="113"/>
      <c r="H72" s="9"/>
    </row>
    <row r="73" spans="1:8" x14ac:dyDescent="0.25">
      <c r="A73" s="88"/>
      <c r="B73" s="120"/>
      <c r="C73" s="114"/>
      <c r="D73" s="103"/>
      <c r="E73" s="103"/>
      <c r="F73" s="102">
        <f t="shared" si="7"/>
        <v>0</v>
      </c>
      <c r="G73" s="114"/>
      <c r="H73" s="9"/>
    </row>
    <row r="74" spans="1:8" x14ac:dyDescent="0.25">
      <c r="A74" s="88"/>
      <c r="B74" s="120"/>
      <c r="C74" s="114"/>
      <c r="D74" s="103"/>
      <c r="E74" s="103"/>
      <c r="F74" s="102">
        <f t="shared" si="7"/>
        <v>0</v>
      </c>
      <c r="G74" s="114"/>
      <c r="H74" s="9"/>
    </row>
    <row r="75" spans="1:8" ht="16.5" x14ac:dyDescent="0.25">
      <c r="A75" s="85" t="s">
        <v>13</v>
      </c>
      <c r="B75" s="116" t="s">
        <v>190</v>
      </c>
      <c r="C75" s="111"/>
      <c r="D75" s="97"/>
      <c r="E75" s="97" t="s">
        <v>202</v>
      </c>
      <c r="F75" s="123">
        <f>IFERROR(INDEX(Plancomptable!A:A,MATCH(B75,Plancomptable!B:B,0)),"")</f>
        <v>2101</v>
      </c>
      <c r="G75" s="111"/>
      <c r="H75" s="9"/>
    </row>
    <row r="76" spans="1:8" x14ac:dyDescent="0.25">
      <c r="A76" s="109" t="s">
        <v>0</v>
      </c>
      <c r="B76" s="117" t="s">
        <v>14</v>
      </c>
      <c r="C76" s="84" t="s">
        <v>15</v>
      </c>
      <c r="D76" s="98" t="s">
        <v>1</v>
      </c>
      <c r="E76" s="98" t="s">
        <v>2</v>
      </c>
      <c r="F76" s="98" t="s">
        <v>16</v>
      </c>
      <c r="G76" s="84" t="s">
        <v>17</v>
      </c>
      <c r="H76" s="9"/>
    </row>
    <row r="77" spans="1:8" x14ac:dyDescent="0.25">
      <c r="A77" s="86"/>
      <c r="B77" s="118" t="s">
        <v>18</v>
      </c>
      <c r="C77" s="112"/>
      <c r="D77" s="99"/>
      <c r="E77" s="99"/>
      <c r="F77" s="100">
        <v>0</v>
      </c>
      <c r="G77" s="112"/>
      <c r="H77" s="9"/>
    </row>
    <row r="78" spans="1:8" x14ac:dyDescent="0.25">
      <c r="A78" s="87"/>
      <c r="B78" s="119"/>
      <c r="C78" s="113"/>
      <c r="D78" s="101"/>
      <c r="E78" s="101"/>
      <c r="F78" s="102"/>
      <c r="G78" s="113"/>
      <c r="H78" s="9"/>
    </row>
    <row r="79" spans="1:8" x14ac:dyDescent="0.25">
      <c r="A79" s="88"/>
      <c r="B79" s="120"/>
      <c r="C79" s="114"/>
      <c r="D79" s="103"/>
      <c r="E79" s="103"/>
      <c r="F79" s="104"/>
      <c r="G79" s="114"/>
      <c r="H79" s="9"/>
    </row>
    <row r="80" spans="1:8" x14ac:dyDescent="0.25">
      <c r="A80" s="87"/>
      <c r="B80" s="119"/>
      <c r="C80" s="113"/>
      <c r="D80" s="101"/>
      <c r="E80" s="101"/>
      <c r="F80" s="102"/>
      <c r="G80" s="113"/>
      <c r="H80" s="9"/>
    </row>
    <row r="81" spans="1:8" x14ac:dyDescent="0.25">
      <c r="A81" s="88"/>
      <c r="B81" s="120"/>
      <c r="C81" s="114"/>
      <c r="D81" s="103"/>
      <c r="E81" s="103"/>
      <c r="F81" s="104"/>
      <c r="G81" s="114"/>
      <c r="H81" s="9"/>
    </row>
    <row r="82" spans="1:8" x14ac:dyDescent="0.25">
      <c r="A82" s="88"/>
      <c r="B82" s="120"/>
      <c r="C82" s="114"/>
      <c r="D82" s="103"/>
      <c r="E82" s="103"/>
      <c r="F82" s="104"/>
      <c r="G82" s="114"/>
      <c r="H82" s="9"/>
    </row>
    <row r="83" spans="1:8" ht="16.5" x14ac:dyDescent="0.25">
      <c r="A83" s="85" t="s">
        <v>13</v>
      </c>
      <c r="B83" s="116" t="s">
        <v>193</v>
      </c>
      <c r="C83" s="111"/>
      <c r="D83" s="97"/>
      <c r="E83" s="97" t="s">
        <v>202</v>
      </c>
      <c r="F83" s="123">
        <f>IFERROR(INDEX(Plancomptable!A:A,MATCH(B83,Plancomptable!B:B,0)),"")</f>
        <v>3500</v>
      </c>
      <c r="G83" s="111"/>
      <c r="H83" s="9"/>
    </row>
    <row r="84" spans="1:8" x14ac:dyDescent="0.25">
      <c r="A84" s="109" t="s">
        <v>0</v>
      </c>
      <c r="B84" s="117" t="s">
        <v>14</v>
      </c>
      <c r="C84" s="84" t="s">
        <v>15</v>
      </c>
      <c r="D84" s="98" t="s">
        <v>1</v>
      </c>
      <c r="E84" s="98" t="s">
        <v>2</v>
      </c>
      <c r="F84" s="98" t="s">
        <v>16</v>
      </c>
      <c r="G84" s="84" t="s">
        <v>17</v>
      </c>
      <c r="H84" s="9"/>
    </row>
    <row r="85" spans="1:8" x14ac:dyDescent="0.25">
      <c r="A85" s="86"/>
      <c r="B85" s="118" t="s">
        <v>18</v>
      </c>
      <c r="C85" s="112"/>
      <c r="D85" s="99"/>
      <c r="E85" s="99"/>
      <c r="F85" s="100">
        <v>0</v>
      </c>
      <c r="G85" s="112"/>
      <c r="H85" s="9"/>
    </row>
    <row r="86" spans="1:8" x14ac:dyDescent="0.25">
      <c r="A86" s="87"/>
      <c r="B86" s="119"/>
      <c r="C86" s="113"/>
      <c r="D86" s="101"/>
      <c r="E86" s="101"/>
      <c r="F86" s="102">
        <f>F85+E86-D86</f>
        <v>0</v>
      </c>
      <c r="G86" s="113"/>
      <c r="H86" s="9"/>
    </row>
    <row r="87" spans="1:8" x14ac:dyDescent="0.25">
      <c r="A87" s="88"/>
      <c r="B87" s="120"/>
      <c r="C87" s="114"/>
      <c r="D87" s="103"/>
      <c r="E87" s="103"/>
      <c r="F87" s="104"/>
      <c r="G87" s="114"/>
      <c r="H87" s="9"/>
    </row>
    <row r="88" spans="1:8" x14ac:dyDescent="0.25">
      <c r="A88" s="87"/>
      <c r="B88" s="119"/>
      <c r="C88" s="113"/>
      <c r="D88" s="101"/>
      <c r="E88" s="101"/>
      <c r="F88" s="102"/>
      <c r="G88" s="113"/>
      <c r="H88" s="9"/>
    </row>
    <row r="89" spans="1:8" x14ac:dyDescent="0.25">
      <c r="A89" s="88"/>
      <c r="B89" s="120"/>
      <c r="C89" s="114"/>
      <c r="D89" s="103"/>
      <c r="E89" s="103"/>
      <c r="F89" s="104"/>
      <c r="G89" s="114"/>
      <c r="H89" s="9"/>
    </row>
    <row r="90" spans="1:8" x14ac:dyDescent="0.25">
      <c r="A90" s="88"/>
      <c r="B90" s="120"/>
      <c r="C90" s="114"/>
      <c r="D90" s="103"/>
      <c r="E90" s="103"/>
      <c r="F90" s="104"/>
      <c r="G90" s="114"/>
      <c r="H90" s="9"/>
    </row>
    <row r="91" spans="1:8" ht="16.5" x14ac:dyDescent="0.25">
      <c r="A91" s="85" t="s">
        <v>13</v>
      </c>
      <c r="B91" s="116" t="s">
        <v>194</v>
      </c>
      <c r="C91" s="111"/>
      <c r="D91" s="97"/>
      <c r="E91" s="97" t="s">
        <v>202</v>
      </c>
      <c r="F91" s="123">
        <f>IFERROR(INDEX(Plancomptable!A:A,MATCH(B91,Plancomptable!B:B,0)),"")</f>
        <v>3510</v>
      </c>
      <c r="G91" s="111"/>
      <c r="H91" s="9"/>
    </row>
    <row r="92" spans="1:8" x14ac:dyDescent="0.25">
      <c r="A92" s="109" t="s">
        <v>0</v>
      </c>
      <c r="B92" s="117" t="s">
        <v>14</v>
      </c>
      <c r="C92" s="84" t="s">
        <v>15</v>
      </c>
      <c r="D92" s="98" t="s">
        <v>1</v>
      </c>
      <c r="E92" s="98" t="s">
        <v>2</v>
      </c>
      <c r="F92" s="98" t="s">
        <v>16</v>
      </c>
      <c r="G92" s="84" t="s">
        <v>17</v>
      </c>
      <c r="H92" s="9"/>
    </row>
    <row r="93" spans="1:8" x14ac:dyDescent="0.25">
      <c r="A93" s="86"/>
      <c r="B93" s="118" t="s">
        <v>18</v>
      </c>
      <c r="C93" s="112"/>
      <c r="D93" s="99"/>
      <c r="E93" s="99"/>
      <c r="F93" s="100"/>
      <c r="G93" s="112"/>
      <c r="H93" s="9"/>
    </row>
    <row r="94" spans="1:8" x14ac:dyDescent="0.25">
      <c r="A94" s="87"/>
      <c r="B94" s="119"/>
      <c r="C94" s="113"/>
      <c r="D94" s="101"/>
      <c r="E94" s="101"/>
      <c r="F94" s="102"/>
      <c r="G94" s="113"/>
      <c r="H94" s="9"/>
    </row>
    <row r="95" spans="1:8" x14ac:dyDescent="0.25">
      <c r="A95" s="88"/>
      <c r="B95" s="120"/>
      <c r="C95" s="114"/>
      <c r="D95" s="103"/>
      <c r="E95" s="103"/>
      <c r="F95" s="104"/>
      <c r="G95" s="114"/>
      <c r="H95" s="9"/>
    </row>
    <row r="96" spans="1:8" x14ac:dyDescent="0.25">
      <c r="A96" s="87"/>
      <c r="B96" s="119"/>
      <c r="C96" s="113"/>
      <c r="D96" s="101"/>
      <c r="E96" s="101"/>
      <c r="F96" s="102"/>
      <c r="G96" s="113"/>
      <c r="H96" s="9"/>
    </row>
    <row r="97" spans="1:8" x14ac:dyDescent="0.25">
      <c r="A97" s="88"/>
      <c r="B97" s="120"/>
      <c r="C97" s="114"/>
      <c r="D97" s="103"/>
      <c r="E97" s="103"/>
      <c r="F97" s="104"/>
      <c r="G97" s="114"/>
      <c r="H97" s="9"/>
    </row>
    <row r="98" spans="1:8" x14ac:dyDescent="0.25">
      <c r="A98" s="88"/>
      <c r="B98" s="120"/>
      <c r="C98" s="114"/>
      <c r="D98" s="103"/>
      <c r="E98" s="103"/>
      <c r="F98" s="104"/>
      <c r="G98" s="114"/>
      <c r="H98" s="9"/>
    </row>
    <row r="99" spans="1:8" ht="16.5" x14ac:dyDescent="0.25">
      <c r="A99" s="85" t="s">
        <v>13</v>
      </c>
      <c r="B99" s="116" t="s">
        <v>195</v>
      </c>
      <c r="C99" s="111"/>
      <c r="D99" s="97"/>
      <c r="E99" s="97" t="s">
        <v>202</v>
      </c>
      <c r="F99" s="123">
        <f>IFERROR(INDEX(Plancomptable!A:A,MATCH(B99,Plancomptable!B:B,0)),"")</f>
        <v>3600</v>
      </c>
      <c r="G99" s="111"/>
      <c r="H99" s="9"/>
    </row>
    <row r="100" spans="1:8" x14ac:dyDescent="0.25">
      <c r="A100" s="109" t="s">
        <v>0</v>
      </c>
      <c r="B100" s="117" t="s">
        <v>14</v>
      </c>
      <c r="C100" s="84" t="s">
        <v>15</v>
      </c>
      <c r="D100" s="98" t="s">
        <v>1</v>
      </c>
      <c r="E100" s="98" t="s">
        <v>2</v>
      </c>
      <c r="F100" s="98" t="s">
        <v>16</v>
      </c>
      <c r="G100" s="84" t="s">
        <v>17</v>
      </c>
      <c r="H100" s="9"/>
    </row>
    <row r="101" spans="1:8" x14ac:dyDescent="0.25">
      <c r="A101" s="86"/>
      <c r="B101" s="118" t="str">
        <f>B93</f>
        <v>solde</v>
      </c>
      <c r="C101" s="112"/>
      <c r="D101" s="99"/>
      <c r="E101" s="99"/>
      <c r="F101" s="100">
        <v>0</v>
      </c>
      <c r="G101" s="112"/>
      <c r="H101" s="9"/>
    </row>
    <row r="102" spans="1:8" x14ac:dyDescent="0.25">
      <c r="A102" s="87"/>
      <c r="B102" s="119"/>
      <c r="C102" s="113"/>
      <c r="D102" s="101"/>
      <c r="E102" s="101"/>
      <c r="F102" s="102"/>
      <c r="G102" s="113"/>
      <c r="H102" s="9"/>
    </row>
    <row r="103" spans="1:8" x14ac:dyDescent="0.25">
      <c r="A103" s="88"/>
      <c r="B103" s="120"/>
      <c r="C103" s="114"/>
      <c r="D103" s="103"/>
      <c r="E103" s="103"/>
      <c r="F103" s="104"/>
      <c r="G103" s="114"/>
      <c r="H103" s="9"/>
    </row>
    <row r="104" spans="1:8" x14ac:dyDescent="0.25">
      <c r="A104" s="87"/>
      <c r="B104" s="119"/>
      <c r="C104" s="113"/>
      <c r="D104" s="101"/>
      <c r="E104" s="101"/>
      <c r="F104" s="102"/>
      <c r="G104" s="113"/>
      <c r="H104" s="9"/>
    </row>
    <row r="105" spans="1:8" x14ac:dyDescent="0.25">
      <c r="A105" s="88"/>
      <c r="B105" s="120"/>
      <c r="C105" s="114"/>
      <c r="D105" s="103"/>
      <c r="E105" s="103"/>
      <c r="F105" s="104"/>
      <c r="G105" s="114"/>
      <c r="H105" s="9"/>
    </row>
    <row r="106" spans="1:8" x14ac:dyDescent="0.25">
      <c r="A106" s="88"/>
      <c r="B106" s="120"/>
      <c r="C106" s="114"/>
      <c r="D106" s="103"/>
      <c r="E106" s="103"/>
      <c r="F106" s="104"/>
      <c r="G106" s="114"/>
      <c r="H106" s="9"/>
    </row>
    <row r="107" spans="1:8" ht="16.5" x14ac:dyDescent="0.25">
      <c r="A107" s="85" t="s">
        <v>13</v>
      </c>
      <c r="B107" s="116" t="s">
        <v>37</v>
      </c>
      <c r="C107" s="111"/>
      <c r="D107" s="97"/>
      <c r="E107" s="97" t="s">
        <v>202</v>
      </c>
      <c r="F107" s="123" t="str">
        <f>IFERROR(INDEX(Plancomptable!A:A,MATCH(B107,Plancomptable!B:B,0)),"")</f>
        <v>4000</v>
      </c>
      <c r="G107" s="111"/>
      <c r="H107" s="9"/>
    </row>
    <row r="108" spans="1:8" x14ac:dyDescent="0.25">
      <c r="A108" s="109" t="s">
        <v>0</v>
      </c>
      <c r="B108" s="117" t="s">
        <v>14</v>
      </c>
      <c r="C108" s="84" t="s">
        <v>15</v>
      </c>
      <c r="D108" s="98" t="s">
        <v>1</v>
      </c>
      <c r="E108" s="98" t="s">
        <v>2</v>
      </c>
      <c r="F108" s="98" t="s">
        <v>16</v>
      </c>
      <c r="G108" s="84" t="s">
        <v>17</v>
      </c>
      <c r="H108" s="9"/>
    </row>
    <row r="109" spans="1:8" x14ac:dyDescent="0.25">
      <c r="A109" s="86"/>
      <c r="B109" s="118" t="s">
        <v>18</v>
      </c>
      <c r="C109" s="112"/>
      <c r="D109" s="99"/>
      <c r="E109" s="99"/>
      <c r="F109" s="100">
        <v>0</v>
      </c>
      <c r="G109" s="112"/>
      <c r="H109" s="9"/>
    </row>
    <row r="110" spans="1:8" x14ac:dyDescent="0.25">
      <c r="A110" s="87"/>
      <c r="B110" s="119"/>
      <c r="C110" s="113"/>
      <c r="D110" s="101"/>
      <c r="E110" s="101"/>
      <c r="F110" s="102">
        <f>F109-D110+E110</f>
        <v>0</v>
      </c>
      <c r="G110" s="113"/>
      <c r="H110" s="9"/>
    </row>
    <row r="111" spans="1:8" x14ac:dyDescent="0.25">
      <c r="A111" s="88"/>
      <c r="B111" s="120"/>
      <c r="C111" s="114"/>
      <c r="D111" s="103"/>
      <c r="E111" s="103"/>
      <c r="F111" s="102">
        <f t="shared" ref="F111:F114" si="8">F110-D111+E111</f>
        <v>0</v>
      </c>
      <c r="G111" s="114"/>
      <c r="H111" s="9"/>
    </row>
    <row r="112" spans="1:8" x14ac:dyDescent="0.25">
      <c r="A112" s="87"/>
      <c r="B112" s="119"/>
      <c r="C112" s="113"/>
      <c r="D112" s="101"/>
      <c r="E112" s="101"/>
      <c r="F112" s="102">
        <f t="shared" si="8"/>
        <v>0</v>
      </c>
      <c r="G112" s="113"/>
      <c r="H112" s="9"/>
    </row>
    <row r="113" spans="1:8" x14ac:dyDescent="0.25">
      <c r="A113" s="88"/>
      <c r="B113" s="120"/>
      <c r="C113" s="114"/>
      <c r="D113" s="103"/>
      <c r="E113" s="103"/>
      <c r="F113" s="102">
        <f t="shared" si="8"/>
        <v>0</v>
      </c>
      <c r="G113" s="114"/>
      <c r="H113" s="9"/>
    </row>
    <row r="114" spans="1:8" x14ac:dyDescent="0.25">
      <c r="A114" s="88"/>
      <c r="B114" s="120"/>
      <c r="C114" s="114"/>
      <c r="D114" s="103"/>
      <c r="E114" s="103"/>
      <c r="F114" s="102">
        <f t="shared" si="8"/>
        <v>0</v>
      </c>
      <c r="G114" s="114"/>
      <c r="H114" s="9"/>
    </row>
    <row r="115" spans="1:8" ht="16.5" x14ac:dyDescent="0.25">
      <c r="A115" s="85" t="s">
        <v>13</v>
      </c>
      <c r="B115" s="116" t="s">
        <v>41</v>
      </c>
      <c r="C115" s="111"/>
      <c r="D115" s="97"/>
      <c r="E115" s="97" t="s">
        <v>202</v>
      </c>
      <c r="F115" s="123">
        <f>IFERROR(INDEX(Plancomptable!A:A,MATCH(B115,Plancomptable!B:B,0)),"")</f>
        <v>4001</v>
      </c>
      <c r="G115" s="111"/>
      <c r="H115" s="9"/>
    </row>
    <row r="116" spans="1:8" x14ac:dyDescent="0.25">
      <c r="A116" s="109" t="s">
        <v>0</v>
      </c>
      <c r="B116" s="117" t="s">
        <v>14</v>
      </c>
      <c r="C116" s="84" t="s">
        <v>15</v>
      </c>
      <c r="D116" s="98" t="s">
        <v>1</v>
      </c>
      <c r="E116" s="98" t="s">
        <v>2</v>
      </c>
      <c r="F116" s="98" t="s">
        <v>16</v>
      </c>
      <c r="G116" s="84" t="s">
        <v>17</v>
      </c>
      <c r="H116" s="9"/>
    </row>
    <row r="117" spans="1:8" x14ac:dyDescent="0.25">
      <c r="A117" s="86"/>
      <c r="B117" s="118" t="s">
        <v>18</v>
      </c>
      <c r="C117" s="112"/>
      <c r="D117" s="99"/>
      <c r="E117" s="99"/>
      <c r="F117" s="100">
        <v>0</v>
      </c>
      <c r="G117" s="112"/>
      <c r="H117" s="9"/>
    </row>
    <row r="118" spans="1:8" x14ac:dyDescent="0.25">
      <c r="A118" s="87"/>
      <c r="B118" s="119"/>
      <c r="C118" s="113"/>
      <c r="D118" s="101"/>
      <c r="E118" s="101"/>
      <c r="F118" s="102">
        <f>F117+E118-D118</f>
        <v>0</v>
      </c>
      <c r="G118" s="204" t="s">
        <v>268</v>
      </c>
      <c r="H118" s="9"/>
    </row>
    <row r="119" spans="1:8" x14ac:dyDescent="0.25">
      <c r="A119" s="88"/>
      <c r="B119" s="120"/>
      <c r="C119" s="114"/>
      <c r="D119" s="103"/>
      <c r="E119" s="103"/>
      <c r="F119" s="102">
        <f t="shared" ref="F119:F122" si="9">F118+E119-D119</f>
        <v>0</v>
      </c>
      <c r="G119" s="114"/>
      <c r="H119" s="9"/>
    </row>
    <row r="120" spans="1:8" x14ac:dyDescent="0.25">
      <c r="A120" s="87"/>
      <c r="B120" s="119"/>
      <c r="C120" s="113"/>
      <c r="D120" s="101"/>
      <c r="E120" s="101"/>
      <c r="F120" s="102">
        <f t="shared" si="9"/>
        <v>0</v>
      </c>
      <c r="G120" s="113"/>
      <c r="H120" s="9"/>
    </row>
    <row r="121" spans="1:8" x14ac:dyDescent="0.25">
      <c r="A121" s="88"/>
      <c r="B121" s="120"/>
      <c r="C121" s="114"/>
      <c r="D121" s="103"/>
      <c r="E121" s="103"/>
      <c r="F121" s="102">
        <f t="shared" si="9"/>
        <v>0</v>
      </c>
      <c r="G121" s="114"/>
      <c r="H121" s="9"/>
    </row>
    <row r="122" spans="1:8" x14ac:dyDescent="0.25">
      <c r="A122" s="88"/>
      <c r="B122" s="120"/>
      <c r="C122" s="114"/>
      <c r="D122" s="103"/>
      <c r="E122" s="103"/>
      <c r="F122" s="102">
        <f t="shared" si="9"/>
        <v>0</v>
      </c>
      <c r="G122" s="114"/>
      <c r="H122" s="9"/>
    </row>
    <row r="123" spans="1:8" ht="16.5" x14ac:dyDescent="0.25">
      <c r="A123" s="85" t="s">
        <v>13</v>
      </c>
      <c r="B123" s="116" t="s">
        <v>113</v>
      </c>
      <c r="C123" s="111"/>
      <c r="D123" s="97"/>
      <c r="E123" s="97" t="s">
        <v>202</v>
      </c>
      <c r="F123" s="123">
        <f>IFERROR(INDEX(Plancomptable!A:A,MATCH(B123,Plancomptable!B:B,0)),"")</f>
        <v>4400</v>
      </c>
      <c r="G123" s="111"/>
      <c r="H123" s="9"/>
    </row>
    <row r="124" spans="1:8" x14ac:dyDescent="0.25">
      <c r="A124" s="109" t="s">
        <v>0</v>
      </c>
      <c r="B124" s="117" t="s">
        <v>14</v>
      </c>
      <c r="C124" s="84" t="s">
        <v>15</v>
      </c>
      <c r="D124" s="98" t="s">
        <v>1</v>
      </c>
      <c r="E124" s="98" t="s">
        <v>2</v>
      </c>
      <c r="F124" s="98" t="s">
        <v>16</v>
      </c>
      <c r="G124" s="84" t="s">
        <v>17</v>
      </c>
      <c r="H124" s="9"/>
    </row>
    <row r="125" spans="1:8" x14ac:dyDescent="0.25">
      <c r="A125" s="86"/>
      <c r="B125" s="118" t="s">
        <v>18</v>
      </c>
      <c r="C125" s="112"/>
      <c r="D125" s="99"/>
      <c r="E125" s="99"/>
      <c r="F125" s="100">
        <v>0</v>
      </c>
      <c r="G125" s="112"/>
      <c r="H125" s="9"/>
    </row>
    <row r="126" spans="1:8" x14ac:dyDescent="0.25">
      <c r="A126" s="87"/>
      <c r="B126" s="119"/>
      <c r="C126" s="113"/>
      <c r="D126" s="101"/>
      <c r="E126" s="101"/>
      <c r="F126" s="102">
        <f>F125+E126-D126</f>
        <v>0</v>
      </c>
      <c r="G126" s="113"/>
      <c r="H126" s="9"/>
    </row>
    <row r="127" spans="1:8" x14ac:dyDescent="0.25">
      <c r="A127" s="88"/>
      <c r="B127" s="120"/>
      <c r="C127" s="114"/>
      <c r="D127" s="103"/>
      <c r="E127" s="103"/>
      <c r="F127" s="104"/>
      <c r="G127" s="114"/>
      <c r="H127" s="9"/>
    </row>
    <row r="128" spans="1:8" x14ac:dyDescent="0.25">
      <c r="A128" s="87"/>
      <c r="B128" s="119"/>
      <c r="C128" s="113"/>
      <c r="D128" s="101"/>
      <c r="E128" s="101"/>
      <c r="F128" s="102"/>
      <c r="G128" s="113"/>
      <c r="H128" s="9"/>
    </row>
    <row r="129" spans="1:8" x14ac:dyDescent="0.25">
      <c r="A129" s="88"/>
      <c r="B129" s="120"/>
      <c r="C129" s="114"/>
      <c r="D129" s="103"/>
      <c r="E129" s="103"/>
      <c r="F129" s="104"/>
      <c r="G129" s="114"/>
      <c r="H129" s="9"/>
    </row>
    <row r="130" spans="1:8" x14ac:dyDescent="0.25">
      <c r="A130" s="88"/>
      <c r="B130" s="120"/>
      <c r="C130" s="114"/>
      <c r="D130" s="103"/>
      <c r="E130" s="103"/>
      <c r="F130" s="104"/>
      <c r="G130" s="114"/>
      <c r="H130" s="9"/>
    </row>
    <row r="131" spans="1:8" ht="16.5" x14ac:dyDescent="0.25">
      <c r="A131" s="85" t="s">
        <v>13</v>
      </c>
      <c r="B131" s="116" t="s">
        <v>197</v>
      </c>
      <c r="C131" s="111"/>
      <c r="D131" s="97"/>
      <c r="E131" s="97" t="s">
        <v>202</v>
      </c>
      <c r="F131" s="123">
        <f>IFERROR(INDEX(Plancomptable!A:A,MATCH(B131,Plancomptable!B:B,0)),"")</f>
        <v>4490</v>
      </c>
      <c r="G131" s="111"/>
      <c r="H131" s="9"/>
    </row>
    <row r="132" spans="1:8" x14ac:dyDescent="0.25">
      <c r="A132" s="109" t="s">
        <v>0</v>
      </c>
      <c r="B132" s="117" t="s">
        <v>14</v>
      </c>
      <c r="C132" s="84" t="s">
        <v>15</v>
      </c>
      <c r="D132" s="98" t="s">
        <v>1</v>
      </c>
      <c r="E132" s="98" t="s">
        <v>2</v>
      </c>
      <c r="F132" s="98" t="s">
        <v>16</v>
      </c>
      <c r="G132" s="84" t="str">
        <f>G124</f>
        <v>D/C</v>
      </c>
      <c r="H132" s="9"/>
    </row>
    <row r="133" spans="1:8" x14ac:dyDescent="0.25">
      <c r="A133" s="86"/>
      <c r="B133" s="118" t="s">
        <v>18</v>
      </c>
      <c r="C133" s="112"/>
      <c r="D133" s="99"/>
      <c r="E133" s="99"/>
      <c r="F133" s="100">
        <v>0</v>
      </c>
      <c r="G133" s="112"/>
      <c r="H133" s="9"/>
    </row>
    <row r="134" spans="1:8" x14ac:dyDescent="0.25">
      <c r="A134" s="90"/>
      <c r="B134" s="119"/>
      <c r="C134" s="113"/>
      <c r="D134" s="101"/>
      <c r="E134" s="101"/>
      <c r="F134" s="102">
        <f>F133-D134+E134</f>
        <v>0</v>
      </c>
      <c r="G134" s="113"/>
      <c r="H134" s="9"/>
    </row>
    <row r="135" spans="1:8" x14ac:dyDescent="0.25">
      <c r="A135" s="89"/>
      <c r="B135" s="120"/>
      <c r="C135" s="114"/>
      <c r="D135" s="103"/>
      <c r="E135" s="103">
        <f>'[2]Journal général'!E40</f>
        <v>0</v>
      </c>
      <c r="F135" s="104">
        <f t="shared" ref="F135:F145" si="10">F134-D135+E135</f>
        <v>0</v>
      </c>
      <c r="G135" s="114"/>
      <c r="H135" s="9"/>
    </row>
    <row r="136" spans="1:8" x14ac:dyDescent="0.25">
      <c r="A136" s="87"/>
      <c r="B136" s="119"/>
      <c r="C136" s="113"/>
      <c r="D136" s="101"/>
      <c r="E136" s="101">
        <f>[2]Achats!K10</f>
        <v>0</v>
      </c>
      <c r="F136" s="102">
        <f t="shared" si="10"/>
        <v>0</v>
      </c>
      <c r="G136" s="113"/>
      <c r="H136" s="9"/>
    </row>
    <row r="137" spans="1:8" x14ac:dyDescent="0.25">
      <c r="A137" s="88"/>
      <c r="B137" s="120"/>
      <c r="C137" s="114"/>
      <c r="D137" s="103"/>
      <c r="E137" s="103"/>
      <c r="F137" s="102">
        <f t="shared" si="10"/>
        <v>0</v>
      </c>
      <c r="G137" s="114"/>
      <c r="H137" s="9"/>
    </row>
    <row r="138" spans="1:8" x14ac:dyDescent="0.25">
      <c r="A138" s="87"/>
      <c r="B138" s="119"/>
      <c r="C138" s="113"/>
      <c r="D138" s="101"/>
      <c r="E138" s="101"/>
      <c r="F138" s="102">
        <f t="shared" si="10"/>
        <v>0</v>
      </c>
      <c r="G138" s="113"/>
      <c r="H138" s="9"/>
    </row>
    <row r="139" spans="1:8" x14ac:dyDescent="0.25">
      <c r="A139" s="88"/>
      <c r="B139" s="120"/>
      <c r="C139" s="114"/>
      <c r="D139" s="103"/>
      <c r="E139" s="103"/>
      <c r="F139" s="102">
        <f t="shared" si="10"/>
        <v>0</v>
      </c>
      <c r="G139" s="114"/>
      <c r="H139" s="9"/>
    </row>
    <row r="140" spans="1:8" x14ac:dyDescent="0.25">
      <c r="A140" s="87"/>
      <c r="B140" s="119"/>
      <c r="C140" s="113"/>
      <c r="D140" s="101"/>
      <c r="E140" s="101"/>
      <c r="F140" s="102">
        <f t="shared" si="10"/>
        <v>0</v>
      </c>
      <c r="G140" s="113"/>
      <c r="H140" s="9"/>
    </row>
    <row r="141" spans="1:8" x14ac:dyDescent="0.25">
      <c r="A141" s="88"/>
      <c r="B141" s="120"/>
      <c r="C141" s="114"/>
      <c r="D141" s="103"/>
      <c r="E141" s="103"/>
      <c r="F141" s="102">
        <f t="shared" si="10"/>
        <v>0</v>
      </c>
      <c r="G141" s="114"/>
      <c r="H141" s="9"/>
    </row>
    <row r="142" spans="1:8" x14ac:dyDescent="0.25">
      <c r="A142" s="87"/>
      <c r="B142" s="119"/>
      <c r="C142" s="113"/>
      <c r="D142" s="101"/>
      <c r="E142" s="101"/>
      <c r="F142" s="102">
        <f t="shared" si="10"/>
        <v>0</v>
      </c>
      <c r="G142" s="113"/>
      <c r="H142" s="9"/>
    </row>
    <row r="143" spans="1:8" x14ac:dyDescent="0.25">
      <c r="A143" s="88"/>
      <c r="B143" s="120"/>
      <c r="C143" s="114"/>
      <c r="D143" s="103"/>
      <c r="E143" s="103"/>
      <c r="F143" s="102">
        <f t="shared" si="10"/>
        <v>0</v>
      </c>
      <c r="G143" s="114"/>
      <c r="H143" s="9"/>
    </row>
    <row r="144" spans="1:8" x14ac:dyDescent="0.25">
      <c r="A144" s="87"/>
      <c r="B144" s="119"/>
      <c r="C144" s="113"/>
      <c r="D144" s="101"/>
      <c r="E144" s="101"/>
      <c r="F144" s="102">
        <f t="shared" si="10"/>
        <v>0</v>
      </c>
      <c r="G144" s="113"/>
      <c r="H144" s="9"/>
    </row>
    <row r="145" spans="1:8" x14ac:dyDescent="0.25">
      <c r="A145" s="88"/>
      <c r="B145" s="120"/>
      <c r="C145" s="114"/>
      <c r="D145" s="103"/>
      <c r="E145" s="103"/>
      <c r="F145" s="102">
        <f t="shared" si="10"/>
        <v>0</v>
      </c>
      <c r="G145" s="114"/>
      <c r="H145" s="9"/>
    </row>
    <row r="146" spans="1:8" x14ac:dyDescent="0.25">
      <c r="A146" s="88"/>
      <c r="B146" s="120"/>
      <c r="C146" s="114"/>
      <c r="D146" s="103"/>
      <c r="E146" s="103"/>
      <c r="F146" s="102">
        <f>F145-D146+E146</f>
        <v>0</v>
      </c>
      <c r="G146" s="114"/>
      <c r="H146" s="9"/>
    </row>
    <row r="147" spans="1:8" ht="16.5" x14ac:dyDescent="0.25">
      <c r="A147" s="85" t="s">
        <v>13</v>
      </c>
      <c r="B147" s="116" t="s">
        <v>49</v>
      </c>
      <c r="C147" s="111"/>
      <c r="D147" s="97"/>
      <c r="E147" s="97" t="s">
        <v>202</v>
      </c>
      <c r="F147" s="123">
        <f>IFERROR(INDEX(Plancomptable!A:A,MATCH(B147,Plancomptable!B:B,0)),"")</f>
        <v>5005</v>
      </c>
      <c r="G147" s="111"/>
      <c r="H147" s="9"/>
    </row>
    <row r="148" spans="1:8" x14ac:dyDescent="0.25">
      <c r="A148" s="109" t="s">
        <v>0</v>
      </c>
      <c r="B148" s="117" t="s">
        <v>14</v>
      </c>
      <c r="C148" s="84" t="s">
        <v>15</v>
      </c>
      <c r="D148" s="98" t="s">
        <v>1</v>
      </c>
      <c r="E148" s="98" t="s">
        <v>2</v>
      </c>
      <c r="F148" s="98" t="s">
        <v>16</v>
      </c>
      <c r="G148" s="84" t="str">
        <f>G132</f>
        <v>D/C</v>
      </c>
      <c r="H148" s="9"/>
    </row>
    <row r="149" spans="1:8" x14ac:dyDescent="0.25">
      <c r="A149" s="86"/>
      <c r="B149" s="118" t="s">
        <v>18</v>
      </c>
      <c r="C149" s="112"/>
      <c r="D149" s="99"/>
      <c r="E149" s="99"/>
      <c r="F149" s="100">
        <v>0</v>
      </c>
      <c r="G149" s="112"/>
      <c r="H149" s="9"/>
    </row>
    <row r="150" spans="1:8" x14ac:dyDescent="0.25">
      <c r="A150" s="87"/>
      <c r="B150" s="119"/>
      <c r="C150" s="113"/>
      <c r="D150" s="101"/>
      <c r="E150" s="101"/>
      <c r="F150" s="104">
        <f>F149+D150-E150</f>
        <v>0</v>
      </c>
      <c r="G150" s="113"/>
      <c r="H150" s="9"/>
    </row>
    <row r="151" spans="1:8" x14ac:dyDescent="0.25">
      <c r="A151" s="88"/>
      <c r="B151" s="120"/>
      <c r="C151" s="114"/>
      <c r="D151" s="103"/>
      <c r="E151" s="103"/>
      <c r="F151" s="104">
        <f t="shared" ref="F151:F155" si="11">F150+D151-E151</f>
        <v>0</v>
      </c>
      <c r="G151" s="114"/>
      <c r="H151" s="9"/>
    </row>
    <row r="152" spans="1:8" x14ac:dyDescent="0.25">
      <c r="A152" s="87"/>
      <c r="B152" s="119"/>
      <c r="C152" s="113"/>
      <c r="D152" s="101"/>
      <c r="E152" s="101"/>
      <c r="F152" s="104">
        <f t="shared" si="11"/>
        <v>0</v>
      </c>
      <c r="G152" s="113"/>
      <c r="H152" s="9"/>
    </row>
    <row r="153" spans="1:8" x14ac:dyDescent="0.25">
      <c r="A153" s="88"/>
      <c r="B153" s="120"/>
      <c r="C153" s="114"/>
      <c r="D153" s="103"/>
      <c r="E153" s="103"/>
      <c r="F153" s="104">
        <f t="shared" si="11"/>
        <v>0</v>
      </c>
      <c r="G153" s="114"/>
      <c r="H153" s="9"/>
    </row>
    <row r="154" spans="1:8" x14ac:dyDescent="0.25">
      <c r="A154" s="87"/>
      <c r="B154" s="119"/>
      <c r="C154" s="113"/>
      <c r="D154" s="101"/>
      <c r="E154" s="101"/>
      <c r="F154" s="104">
        <f t="shared" si="11"/>
        <v>0</v>
      </c>
      <c r="G154" s="113"/>
      <c r="H154" s="9"/>
    </row>
    <row r="155" spans="1:8" x14ac:dyDescent="0.25">
      <c r="A155" s="88"/>
      <c r="B155" s="120"/>
      <c r="C155" s="114"/>
      <c r="D155" s="103"/>
      <c r="E155" s="103"/>
      <c r="F155" s="104">
        <f t="shared" si="11"/>
        <v>0</v>
      </c>
      <c r="G155" s="114"/>
      <c r="H155" s="9"/>
    </row>
    <row r="156" spans="1:8" x14ac:dyDescent="0.25">
      <c r="A156" s="88"/>
      <c r="B156" s="120"/>
      <c r="C156" s="114"/>
      <c r="D156" s="103"/>
      <c r="E156" s="103"/>
      <c r="F156" s="104">
        <f>F155+D156-E156</f>
        <v>0</v>
      </c>
      <c r="G156" s="114"/>
      <c r="H156" s="9"/>
    </row>
    <row r="157" spans="1:8" ht="16.5" x14ac:dyDescent="0.25">
      <c r="A157" s="85" t="s">
        <v>13</v>
      </c>
      <c r="B157" s="116" t="s">
        <v>51</v>
      </c>
      <c r="C157" s="111"/>
      <c r="D157" s="97"/>
      <c r="E157" s="97" t="s">
        <v>202</v>
      </c>
      <c r="F157" s="123">
        <f>IFERROR(INDEX(Plancomptable!A:A,MATCH(B157,Plancomptable!B:B,0)),"")</f>
        <v>5010</v>
      </c>
      <c r="G157" s="111"/>
      <c r="H157" s="9"/>
    </row>
    <row r="158" spans="1:8" x14ac:dyDescent="0.25">
      <c r="A158" s="109" t="s">
        <v>0</v>
      </c>
      <c r="B158" s="117" t="s">
        <v>14</v>
      </c>
      <c r="C158" s="84" t="s">
        <v>15</v>
      </c>
      <c r="D158" s="98" t="s">
        <v>1</v>
      </c>
      <c r="E158" s="98" t="s">
        <v>2</v>
      </c>
      <c r="F158" s="98" t="s">
        <v>16</v>
      </c>
      <c r="G158" s="84" t="str">
        <f>G148</f>
        <v>D/C</v>
      </c>
      <c r="H158" s="9"/>
    </row>
    <row r="159" spans="1:8" x14ac:dyDescent="0.25">
      <c r="A159" s="86"/>
      <c r="B159" s="118" t="s">
        <v>18</v>
      </c>
      <c r="C159" s="112"/>
      <c r="D159" s="99"/>
      <c r="E159" s="99"/>
      <c r="F159" s="100">
        <v>0</v>
      </c>
      <c r="G159" s="112"/>
      <c r="H159" s="9"/>
    </row>
    <row r="160" spans="1:8" x14ac:dyDescent="0.25">
      <c r="A160" s="87"/>
      <c r="B160" s="119"/>
      <c r="C160" s="113"/>
      <c r="D160" s="101"/>
      <c r="E160" s="101"/>
      <c r="F160" s="102">
        <f>F159+D160-E160</f>
        <v>0</v>
      </c>
      <c r="G160" s="113"/>
      <c r="H160" s="9"/>
    </row>
    <row r="161" spans="1:8" x14ac:dyDescent="0.25">
      <c r="A161" s="88"/>
      <c r="B161" s="120"/>
      <c r="C161" s="114"/>
      <c r="D161" s="103"/>
      <c r="E161" s="103"/>
      <c r="F161" s="104">
        <f t="shared" ref="F161:F163" si="12">F160+D161-E161</f>
        <v>0</v>
      </c>
      <c r="G161" s="114"/>
      <c r="H161" s="9"/>
    </row>
    <row r="162" spans="1:8" x14ac:dyDescent="0.25">
      <c r="A162" s="87"/>
      <c r="B162" s="119"/>
      <c r="C162" s="113"/>
      <c r="D162" s="101"/>
      <c r="E162" s="101"/>
      <c r="F162" s="102">
        <f t="shared" si="12"/>
        <v>0</v>
      </c>
      <c r="G162" s="113"/>
      <c r="H162" s="9"/>
    </row>
    <row r="163" spans="1:8" x14ac:dyDescent="0.25">
      <c r="A163" s="88"/>
      <c r="B163" s="120"/>
      <c r="C163" s="114"/>
      <c r="D163" s="103"/>
      <c r="E163" s="103"/>
      <c r="F163" s="104">
        <f t="shared" si="12"/>
        <v>0</v>
      </c>
      <c r="G163" s="114"/>
      <c r="H163" s="9"/>
    </row>
    <row r="164" spans="1:8" x14ac:dyDescent="0.25">
      <c r="A164" s="88"/>
      <c r="B164" s="120"/>
      <c r="C164" s="114"/>
      <c r="D164" s="103"/>
      <c r="E164" s="103"/>
      <c r="F164" s="104">
        <f>F163+D164-E164</f>
        <v>0</v>
      </c>
      <c r="G164" s="114"/>
      <c r="H164" s="9"/>
    </row>
    <row r="165" spans="1:8" ht="16.5" x14ac:dyDescent="0.25">
      <c r="A165" s="85" t="s">
        <v>13</v>
      </c>
      <c r="B165" s="116" t="s">
        <v>100</v>
      </c>
      <c r="C165" s="111"/>
      <c r="D165" s="97"/>
      <c r="E165" s="97" t="s">
        <v>202</v>
      </c>
      <c r="F165" s="123">
        <v>5015</v>
      </c>
      <c r="G165" s="111"/>
      <c r="H165" s="9"/>
    </row>
    <row r="166" spans="1:8" x14ac:dyDescent="0.25">
      <c r="A166" s="109" t="s">
        <v>0</v>
      </c>
      <c r="B166" s="117" t="s">
        <v>14</v>
      </c>
      <c r="C166" s="84" t="s">
        <v>15</v>
      </c>
      <c r="D166" s="98" t="s">
        <v>1</v>
      </c>
      <c r="E166" s="98" t="s">
        <v>2</v>
      </c>
      <c r="F166" s="98" t="s">
        <v>16</v>
      </c>
      <c r="G166" s="84" t="str">
        <f>G158</f>
        <v>D/C</v>
      </c>
      <c r="H166" s="9"/>
    </row>
    <row r="167" spans="1:8" x14ac:dyDescent="0.25">
      <c r="A167" s="86"/>
      <c r="B167" s="118" t="s">
        <v>18</v>
      </c>
      <c r="C167" s="112"/>
      <c r="D167" s="99"/>
      <c r="E167" s="99"/>
      <c r="F167" s="100">
        <v>0</v>
      </c>
      <c r="G167" s="112"/>
      <c r="H167" s="9"/>
    </row>
    <row r="168" spans="1:8" x14ac:dyDescent="0.25">
      <c r="A168" s="87"/>
      <c r="B168" s="119"/>
      <c r="C168" s="113"/>
      <c r="D168" s="101"/>
      <c r="E168" s="101"/>
      <c r="F168" s="102">
        <f>F167+D168-E168</f>
        <v>0</v>
      </c>
      <c r="G168" s="113"/>
      <c r="H168" s="9"/>
    </row>
    <row r="169" spans="1:8" x14ac:dyDescent="0.25">
      <c r="A169" s="88"/>
      <c r="B169" s="120"/>
      <c r="C169" s="114"/>
      <c r="D169" s="103"/>
      <c r="E169" s="103"/>
      <c r="F169" s="104">
        <f t="shared" ref="F169:F171" si="13">F168+D169-E169</f>
        <v>0</v>
      </c>
      <c r="G169" s="114"/>
      <c r="H169" s="9"/>
    </row>
    <row r="170" spans="1:8" x14ac:dyDescent="0.25">
      <c r="A170" s="87"/>
      <c r="B170" s="119"/>
      <c r="C170" s="113"/>
      <c r="D170" s="101"/>
      <c r="E170" s="101"/>
      <c r="F170" s="102">
        <f t="shared" si="13"/>
        <v>0</v>
      </c>
      <c r="G170" s="113"/>
      <c r="H170" s="9"/>
    </row>
    <row r="171" spans="1:8" x14ac:dyDescent="0.25">
      <c r="A171" s="88"/>
      <c r="B171" s="120"/>
      <c r="C171" s="114"/>
      <c r="D171" s="103"/>
      <c r="E171" s="103"/>
      <c r="F171" s="104">
        <f t="shared" si="13"/>
        <v>0</v>
      </c>
      <c r="G171" s="114"/>
      <c r="H171" s="9"/>
    </row>
    <row r="172" spans="1:8" x14ac:dyDescent="0.25">
      <c r="A172" s="88"/>
      <c r="B172" s="120"/>
      <c r="C172" s="114"/>
      <c r="D172" s="103"/>
      <c r="E172" s="103"/>
      <c r="F172" s="104">
        <f>F171+D172-E172</f>
        <v>0</v>
      </c>
      <c r="G172" s="114"/>
      <c r="H172" s="9"/>
    </row>
    <row r="173" spans="1:8" ht="16.5" x14ac:dyDescent="0.25">
      <c r="A173" s="85" t="s">
        <v>13</v>
      </c>
      <c r="B173" s="116" t="s">
        <v>54</v>
      </c>
      <c r="C173" s="111"/>
      <c r="D173" s="97"/>
      <c r="E173" s="97" t="s">
        <v>202</v>
      </c>
      <c r="F173" s="123">
        <f>IFERROR(INDEX(Plancomptable!A:A,MATCH(B173,Plancomptable!B:B,0)),"")</f>
        <v>5025</v>
      </c>
      <c r="G173" s="111"/>
      <c r="H173" s="9"/>
    </row>
    <row r="174" spans="1:8" x14ac:dyDescent="0.25">
      <c r="A174" s="109" t="s">
        <v>0</v>
      </c>
      <c r="B174" s="117" t="s">
        <v>14</v>
      </c>
      <c r="C174" s="84" t="s">
        <v>15</v>
      </c>
      <c r="D174" s="98" t="s">
        <v>1</v>
      </c>
      <c r="E174" s="98" t="s">
        <v>2</v>
      </c>
      <c r="F174" s="98" t="s">
        <v>16</v>
      </c>
      <c r="G174" s="84" t="str">
        <f>G166</f>
        <v>D/C</v>
      </c>
      <c r="H174" s="9"/>
    </row>
    <row r="175" spans="1:8" x14ac:dyDescent="0.25">
      <c r="A175" s="86"/>
      <c r="B175" s="118" t="s">
        <v>18</v>
      </c>
      <c r="C175" s="112"/>
      <c r="D175" s="99"/>
      <c r="E175" s="99"/>
      <c r="F175" s="100">
        <v>0</v>
      </c>
      <c r="G175" s="112"/>
      <c r="H175" s="9"/>
    </row>
    <row r="176" spans="1:8" x14ac:dyDescent="0.25">
      <c r="A176" s="87"/>
      <c r="B176" s="203"/>
      <c r="C176" s="204"/>
      <c r="D176" s="101"/>
      <c r="E176" s="101"/>
      <c r="F176" s="102">
        <f>F175+D176-E176</f>
        <v>0</v>
      </c>
      <c r="G176" s="113"/>
      <c r="H176" s="9"/>
    </row>
    <row r="177" spans="1:8" x14ac:dyDescent="0.25">
      <c r="A177" s="88"/>
      <c r="B177" s="120"/>
      <c r="C177" s="114"/>
      <c r="D177" s="103"/>
      <c r="E177" s="103"/>
      <c r="F177" s="102">
        <f t="shared" ref="F177:F178" si="14">F176+D177-E177</f>
        <v>0</v>
      </c>
      <c r="G177" s="114"/>
      <c r="H177" s="9"/>
    </row>
    <row r="178" spans="1:8" x14ac:dyDescent="0.25">
      <c r="A178" s="88"/>
      <c r="B178" s="120"/>
      <c r="C178" s="114"/>
      <c r="D178" s="103"/>
      <c r="E178" s="103"/>
      <c r="F178" s="102">
        <f t="shared" si="14"/>
        <v>0</v>
      </c>
      <c r="G178" s="114"/>
      <c r="H178" s="9"/>
    </row>
    <row r="179" spans="1:8" ht="16.5" x14ac:dyDescent="0.25">
      <c r="A179" s="85" t="s">
        <v>13</v>
      </c>
      <c r="B179" s="116"/>
      <c r="C179" s="111"/>
      <c r="D179" s="97"/>
      <c r="E179" s="97" t="s">
        <v>202</v>
      </c>
      <c r="F179" s="123"/>
      <c r="G179" s="111"/>
      <c r="H179" s="9"/>
    </row>
    <row r="180" spans="1:8" x14ac:dyDescent="0.25">
      <c r="A180" s="109" t="s">
        <v>0</v>
      </c>
      <c r="B180" s="117" t="s">
        <v>14</v>
      </c>
      <c r="C180" s="84" t="s">
        <v>15</v>
      </c>
      <c r="D180" s="98" t="s">
        <v>1</v>
      </c>
      <c r="E180" s="98" t="s">
        <v>2</v>
      </c>
      <c r="F180" s="98" t="s">
        <v>16</v>
      </c>
      <c r="G180" s="84" t="str">
        <f>G174</f>
        <v>D/C</v>
      </c>
      <c r="H180" s="9"/>
    </row>
    <row r="181" spans="1:8" x14ac:dyDescent="0.25">
      <c r="A181" s="86"/>
      <c r="B181" s="118" t="s">
        <v>18</v>
      </c>
      <c r="C181" s="112"/>
      <c r="D181" s="99"/>
      <c r="E181" s="99"/>
      <c r="F181" s="100">
        <v>0</v>
      </c>
      <c r="G181" s="112"/>
      <c r="H181" s="9"/>
    </row>
    <row r="182" spans="1:8" x14ac:dyDescent="0.25">
      <c r="A182" s="87"/>
      <c r="B182" s="119"/>
      <c r="C182" s="113"/>
      <c r="D182" s="101"/>
      <c r="E182" s="101"/>
      <c r="F182" s="102">
        <f>F181</f>
        <v>0</v>
      </c>
      <c r="G182" s="113"/>
      <c r="H182" s="9"/>
    </row>
    <row r="183" spans="1:8" x14ac:dyDescent="0.25">
      <c r="A183" s="88"/>
      <c r="B183" s="120"/>
      <c r="C183" s="114"/>
      <c r="D183" s="103"/>
      <c r="E183" s="103"/>
      <c r="F183" s="104">
        <f t="shared" ref="F183" si="15">F182+D183-E183</f>
        <v>0</v>
      </c>
      <c r="G183" s="114"/>
      <c r="H183" s="9"/>
    </row>
    <row r="184" spans="1:8" x14ac:dyDescent="0.25">
      <c r="A184" s="88"/>
      <c r="B184" s="120"/>
      <c r="C184" s="114"/>
      <c r="D184" s="103"/>
      <c r="E184" s="103"/>
      <c r="F184" s="104">
        <f>F183+D184-E184</f>
        <v>0</v>
      </c>
      <c r="G184" s="114"/>
      <c r="H184" s="9"/>
    </row>
    <row r="185" spans="1:8" ht="16.5" x14ac:dyDescent="0.25">
      <c r="A185" s="85" t="s">
        <v>13</v>
      </c>
      <c r="B185" s="116"/>
      <c r="C185" s="111"/>
      <c r="D185" s="97"/>
      <c r="E185" s="97" t="s">
        <v>202</v>
      </c>
      <c r="F185" s="123"/>
      <c r="G185" s="111"/>
      <c r="H185" s="9"/>
    </row>
    <row r="186" spans="1:8" x14ac:dyDescent="0.25">
      <c r="A186" s="109" t="s">
        <v>0</v>
      </c>
      <c r="B186" s="117" t="s">
        <v>14</v>
      </c>
      <c r="C186" s="84" t="s">
        <v>15</v>
      </c>
      <c r="D186" s="98" t="s">
        <v>1</v>
      </c>
      <c r="E186" s="98" t="s">
        <v>2</v>
      </c>
      <c r="F186" s="98" t="s">
        <v>16</v>
      </c>
      <c r="G186" s="84" t="str">
        <f>G180</f>
        <v>D/C</v>
      </c>
      <c r="H186" s="9"/>
    </row>
    <row r="187" spans="1:8" x14ac:dyDescent="0.25">
      <c r="A187" s="86"/>
      <c r="B187" s="118" t="s">
        <v>18</v>
      </c>
      <c r="C187" s="112"/>
      <c r="D187" s="99"/>
      <c r="E187" s="99"/>
      <c r="F187" s="100">
        <v>0</v>
      </c>
      <c r="G187" s="112"/>
      <c r="H187" s="9"/>
    </row>
    <row r="188" spans="1:8" x14ac:dyDescent="0.25">
      <c r="A188" s="87"/>
      <c r="B188" s="119"/>
      <c r="C188" s="113"/>
      <c r="D188" s="101"/>
      <c r="E188" s="101"/>
      <c r="F188" s="102">
        <f>F187+D188-E188</f>
        <v>0</v>
      </c>
      <c r="G188" s="113"/>
      <c r="H188" s="9"/>
    </row>
    <row r="189" spans="1:8" x14ac:dyDescent="0.25">
      <c r="A189" s="88"/>
      <c r="B189" s="120"/>
      <c r="C189" s="114"/>
      <c r="D189" s="103"/>
      <c r="E189" s="103"/>
      <c r="F189" s="102">
        <f t="shared" ref="F189:F192" si="16">F188+D189-E189</f>
        <v>0</v>
      </c>
      <c r="G189" s="114"/>
      <c r="H189" s="9"/>
    </row>
    <row r="190" spans="1:8" x14ac:dyDescent="0.25">
      <c r="A190" s="87"/>
      <c r="B190" s="119"/>
      <c r="C190" s="113"/>
      <c r="D190" s="101"/>
      <c r="E190" s="101"/>
      <c r="F190" s="102">
        <f t="shared" si="16"/>
        <v>0</v>
      </c>
      <c r="G190" s="113"/>
      <c r="H190" s="9"/>
    </row>
    <row r="191" spans="1:8" x14ac:dyDescent="0.25">
      <c r="A191" s="88"/>
      <c r="B191" s="120"/>
      <c r="C191" s="114"/>
      <c r="D191" s="103"/>
      <c r="E191" s="103"/>
      <c r="F191" s="102">
        <f t="shared" si="16"/>
        <v>0</v>
      </c>
      <c r="G191" s="114"/>
      <c r="H191" s="9"/>
    </row>
    <row r="192" spans="1:8" x14ac:dyDescent="0.25">
      <c r="A192" s="88"/>
      <c r="B192" s="120"/>
      <c r="C192" s="114"/>
      <c r="D192" s="103"/>
      <c r="E192" s="103"/>
      <c r="F192" s="102">
        <f t="shared" si="16"/>
        <v>0</v>
      </c>
      <c r="G192" s="114"/>
      <c r="H192" s="9"/>
    </row>
    <row r="193" spans="1:8" ht="16.5" x14ac:dyDescent="0.25">
      <c r="A193" s="85" t="s">
        <v>13</v>
      </c>
      <c r="B193" s="116"/>
      <c r="C193" s="111"/>
      <c r="D193" s="97"/>
      <c r="E193" s="97" t="s">
        <v>202</v>
      </c>
      <c r="F193" s="123"/>
      <c r="G193" s="111"/>
      <c r="H193" s="9"/>
    </row>
    <row r="194" spans="1:8" x14ac:dyDescent="0.25">
      <c r="A194" s="109" t="s">
        <v>0</v>
      </c>
      <c r="B194" s="117" t="s">
        <v>14</v>
      </c>
      <c r="C194" s="84" t="s">
        <v>15</v>
      </c>
      <c r="D194" s="98" t="s">
        <v>1</v>
      </c>
      <c r="E194" s="98" t="s">
        <v>2</v>
      </c>
      <c r="F194" s="98" t="s">
        <v>16</v>
      </c>
      <c r="G194" s="84" t="str">
        <f>G186</f>
        <v>D/C</v>
      </c>
      <c r="H194" s="9"/>
    </row>
    <row r="195" spans="1:8" x14ac:dyDescent="0.25">
      <c r="A195" s="86"/>
      <c r="B195" s="118" t="s">
        <v>18</v>
      </c>
      <c r="C195" s="112"/>
      <c r="D195" s="99"/>
      <c r="E195" s="99"/>
      <c r="F195" s="100">
        <v>0</v>
      </c>
      <c r="G195" s="112"/>
      <c r="H195" s="9"/>
    </row>
    <row r="196" spans="1:8" x14ac:dyDescent="0.25">
      <c r="A196" s="87"/>
      <c r="B196" s="119"/>
      <c r="C196" s="113"/>
      <c r="D196" s="101"/>
      <c r="E196" s="101"/>
      <c r="F196" s="102">
        <f>F195+E196-D196</f>
        <v>0</v>
      </c>
      <c r="G196" s="113"/>
      <c r="H196" s="9"/>
    </row>
    <row r="197" spans="1:8" x14ac:dyDescent="0.25">
      <c r="A197" s="88"/>
      <c r="B197" s="120"/>
      <c r="C197" s="114"/>
      <c r="D197" s="103"/>
      <c r="E197" s="103"/>
      <c r="F197" s="104">
        <f>F196+E197-D197</f>
        <v>0</v>
      </c>
      <c r="G197" s="114"/>
      <c r="H197" s="9"/>
    </row>
    <row r="198" spans="1:8" x14ac:dyDescent="0.25">
      <c r="A198" s="87"/>
      <c r="B198" s="119"/>
      <c r="C198" s="113"/>
      <c r="D198" s="101"/>
      <c r="E198" s="101"/>
      <c r="F198" s="102">
        <f>F197+E198-D198</f>
        <v>0</v>
      </c>
      <c r="G198" s="113"/>
      <c r="H198" s="9"/>
    </row>
    <row r="199" spans="1:8" x14ac:dyDescent="0.25">
      <c r="A199" s="88"/>
      <c r="B199" s="120"/>
      <c r="C199" s="114"/>
      <c r="D199" s="103"/>
      <c r="E199" s="103"/>
      <c r="F199" s="104"/>
      <c r="G199" s="114"/>
      <c r="H199" s="9"/>
    </row>
    <row r="200" spans="1:8" x14ac:dyDescent="0.25">
      <c r="A200" s="88"/>
      <c r="B200" s="120"/>
      <c r="C200" s="114"/>
      <c r="D200" s="103"/>
      <c r="E200" s="103"/>
      <c r="F200" s="104"/>
      <c r="G200" s="114"/>
      <c r="H200" s="9"/>
    </row>
    <row r="201" spans="1:8" ht="16.5" x14ac:dyDescent="0.25">
      <c r="A201" s="85" t="s">
        <v>13</v>
      </c>
      <c r="B201" s="116"/>
      <c r="C201" s="111"/>
      <c r="D201" s="97"/>
      <c r="E201" s="97" t="s">
        <v>202</v>
      </c>
      <c r="F201" s="123"/>
      <c r="G201" s="111"/>
      <c r="H201" s="9"/>
    </row>
    <row r="202" spans="1:8" x14ac:dyDescent="0.25">
      <c r="A202" s="109" t="s">
        <v>0</v>
      </c>
      <c r="B202" s="117" t="s">
        <v>14</v>
      </c>
      <c r="C202" s="84" t="s">
        <v>15</v>
      </c>
      <c r="D202" s="98" t="s">
        <v>1</v>
      </c>
      <c r="E202" s="98" t="s">
        <v>2</v>
      </c>
      <c r="F202" s="98" t="s">
        <v>16</v>
      </c>
      <c r="G202" s="84" t="str">
        <f>G194</f>
        <v>D/C</v>
      </c>
      <c r="H202" s="9"/>
    </row>
    <row r="203" spans="1:8" x14ac:dyDescent="0.25">
      <c r="A203" s="86"/>
      <c r="B203" s="118" t="s">
        <v>18</v>
      </c>
      <c r="C203" s="112"/>
      <c r="D203" s="99"/>
      <c r="E203" s="99"/>
      <c r="F203" s="100">
        <v>0</v>
      </c>
      <c r="G203" s="112"/>
      <c r="H203" s="9"/>
    </row>
    <row r="204" spans="1:8" x14ac:dyDescent="0.25">
      <c r="A204" s="87"/>
      <c r="B204" s="119"/>
      <c r="C204" s="113"/>
      <c r="D204" s="101"/>
      <c r="E204" s="101"/>
      <c r="F204" s="102">
        <f>F203+E204-D204</f>
        <v>0</v>
      </c>
      <c r="G204" s="113"/>
      <c r="H204" s="9"/>
    </row>
    <row r="205" spans="1:8" x14ac:dyDescent="0.25">
      <c r="A205" s="88"/>
      <c r="B205" s="120"/>
      <c r="C205" s="114"/>
      <c r="D205" s="103"/>
      <c r="E205" s="103"/>
      <c r="F205" s="104">
        <f>F204+E205-D205</f>
        <v>0</v>
      </c>
      <c r="G205" s="114"/>
      <c r="H205" s="9"/>
    </row>
    <row r="206" spans="1:8" x14ac:dyDescent="0.25">
      <c r="A206" s="87"/>
      <c r="B206" s="119"/>
      <c r="C206" s="113"/>
      <c r="D206" s="101"/>
      <c r="E206" s="101"/>
      <c r="F206" s="102">
        <f>F205+E206-D206</f>
        <v>0</v>
      </c>
      <c r="G206" s="113"/>
      <c r="H206" s="9"/>
    </row>
    <row r="207" spans="1:8" x14ac:dyDescent="0.25">
      <c r="A207" s="88"/>
      <c r="B207" s="120"/>
      <c r="C207" s="114"/>
      <c r="D207" s="103"/>
      <c r="E207" s="103"/>
      <c r="F207" s="104"/>
      <c r="G207" s="114"/>
      <c r="H207" s="9"/>
    </row>
    <row r="208" spans="1:8" x14ac:dyDescent="0.25">
      <c r="A208" s="88"/>
      <c r="B208" s="120"/>
      <c r="C208" s="114"/>
      <c r="D208" s="103"/>
      <c r="E208" s="103"/>
      <c r="F208" s="104"/>
      <c r="G208" s="114"/>
      <c r="H208" s="9"/>
    </row>
    <row r="209" spans="1:8" ht="16.5" x14ac:dyDescent="0.25">
      <c r="A209" s="85" t="s">
        <v>13</v>
      </c>
      <c r="B209" s="116"/>
      <c r="C209" s="111"/>
      <c r="D209" s="97"/>
      <c r="E209" s="97" t="s">
        <v>202</v>
      </c>
      <c r="F209" s="123"/>
      <c r="G209" s="111"/>
      <c r="H209" s="9"/>
    </row>
    <row r="210" spans="1:8" x14ac:dyDescent="0.25">
      <c r="A210" s="109" t="s">
        <v>0</v>
      </c>
      <c r="B210" s="117" t="s">
        <v>14</v>
      </c>
      <c r="C210" s="84" t="s">
        <v>15</v>
      </c>
      <c r="D210" s="98" t="s">
        <v>1</v>
      </c>
      <c r="E210" s="98" t="s">
        <v>2</v>
      </c>
      <c r="F210" s="98" t="s">
        <v>16</v>
      </c>
      <c r="G210" s="84" t="str">
        <f>G202</f>
        <v>D/C</v>
      </c>
      <c r="H210" s="9"/>
    </row>
    <row r="211" spans="1:8" x14ac:dyDescent="0.25">
      <c r="A211" s="86"/>
      <c r="B211" s="118" t="s">
        <v>18</v>
      </c>
      <c r="C211" s="112"/>
      <c r="D211" s="99"/>
      <c r="E211" s="99"/>
      <c r="F211" s="100">
        <v>0</v>
      </c>
      <c r="G211" s="112"/>
      <c r="H211" s="9"/>
    </row>
    <row r="212" spans="1:8" x14ac:dyDescent="0.25">
      <c r="A212" s="87"/>
      <c r="B212" s="119"/>
      <c r="C212" s="113"/>
      <c r="D212" s="101"/>
      <c r="E212" s="101"/>
      <c r="F212" s="102">
        <f>F211+E212-D212</f>
        <v>0</v>
      </c>
      <c r="G212" s="113"/>
      <c r="H212" s="9"/>
    </row>
    <row r="213" spans="1:8" x14ac:dyDescent="0.25">
      <c r="A213" s="88"/>
      <c r="B213" s="120"/>
      <c r="C213" s="114"/>
      <c r="D213" s="103"/>
      <c r="E213" s="103"/>
      <c r="F213" s="104">
        <f>F212+E213-D213</f>
        <v>0</v>
      </c>
      <c r="G213" s="114"/>
      <c r="H213" s="9"/>
    </row>
    <row r="214" spans="1:8" x14ac:dyDescent="0.25">
      <c r="A214" s="87"/>
      <c r="B214" s="119"/>
      <c r="C214" s="113"/>
      <c r="D214" s="101"/>
      <c r="E214" s="101"/>
      <c r="F214" s="102"/>
      <c r="G214" s="113"/>
      <c r="H214" s="9"/>
    </row>
    <row r="215" spans="1:8" x14ac:dyDescent="0.25">
      <c r="A215" s="88"/>
      <c r="B215" s="120"/>
      <c r="C215" s="114"/>
      <c r="D215" s="103"/>
      <c r="E215" s="103"/>
      <c r="F215" s="104"/>
      <c r="G215" s="114"/>
      <c r="H215" s="9"/>
    </row>
    <row r="216" spans="1:8" x14ac:dyDescent="0.25">
      <c r="A216" s="88"/>
      <c r="B216" s="120"/>
      <c r="C216" s="114"/>
      <c r="D216" s="103"/>
      <c r="E216" s="103"/>
      <c r="F216" s="104"/>
      <c r="G216" s="114"/>
      <c r="H216" s="9"/>
    </row>
    <row r="217" spans="1:8" ht="16.5" x14ac:dyDescent="0.25">
      <c r="A217" s="85" t="s">
        <v>13</v>
      </c>
      <c r="B217" s="116"/>
      <c r="C217" s="111"/>
      <c r="D217" s="97"/>
      <c r="E217" s="97" t="s">
        <v>202</v>
      </c>
      <c r="F217" s="123"/>
      <c r="G217" s="111"/>
      <c r="H217" s="9"/>
    </row>
    <row r="218" spans="1:8" x14ac:dyDescent="0.25">
      <c r="A218" s="109" t="s">
        <v>0</v>
      </c>
      <c r="B218" s="117" t="s">
        <v>14</v>
      </c>
      <c r="C218" s="84" t="s">
        <v>15</v>
      </c>
      <c r="D218" s="98" t="s">
        <v>1</v>
      </c>
      <c r="E218" s="98" t="s">
        <v>2</v>
      </c>
      <c r="F218" s="98" t="s">
        <v>16</v>
      </c>
      <c r="G218" s="84" t="str">
        <f>G210</f>
        <v>D/C</v>
      </c>
      <c r="H218" s="9"/>
    </row>
    <row r="219" spans="1:8" x14ac:dyDescent="0.25">
      <c r="A219" s="86"/>
      <c r="B219" s="118" t="s">
        <v>18</v>
      </c>
      <c r="C219" s="112"/>
      <c r="D219" s="99"/>
      <c r="E219" s="99"/>
      <c r="F219" s="100">
        <v>0</v>
      </c>
      <c r="G219" s="112"/>
      <c r="H219" s="9"/>
    </row>
    <row r="220" spans="1:8" x14ac:dyDescent="0.25">
      <c r="A220" s="87"/>
      <c r="B220" s="119"/>
      <c r="C220" s="113"/>
      <c r="D220" s="101"/>
      <c r="E220" s="101"/>
      <c r="F220" s="102">
        <f>F219+E220-D220</f>
        <v>0</v>
      </c>
      <c r="G220" s="113"/>
      <c r="H220" s="9"/>
    </row>
    <row r="221" spans="1:8" x14ac:dyDescent="0.25">
      <c r="A221" s="88"/>
      <c r="B221" s="120"/>
      <c r="C221" s="114"/>
      <c r="D221" s="103"/>
      <c r="E221" s="103"/>
      <c r="F221" s="104">
        <f>F220+E221-D221</f>
        <v>0</v>
      </c>
      <c r="G221" s="114"/>
      <c r="H221" s="9"/>
    </row>
    <row r="222" spans="1:8" x14ac:dyDescent="0.25">
      <c r="A222" s="87"/>
      <c r="B222" s="119"/>
      <c r="C222" s="113"/>
      <c r="D222" s="101"/>
      <c r="E222" s="101"/>
      <c r="F222" s="102"/>
      <c r="G222" s="113"/>
      <c r="H222" s="9"/>
    </row>
    <row r="223" spans="1:8" x14ac:dyDescent="0.25">
      <c r="A223" s="88"/>
      <c r="B223" s="120"/>
      <c r="C223" s="114"/>
      <c r="D223" s="103"/>
      <c r="E223" s="103"/>
      <c r="F223" s="104"/>
      <c r="G223" s="114"/>
      <c r="H223" s="9"/>
    </row>
    <row r="224" spans="1:8" x14ac:dyDescent="0.25">
      <c r="A224" s="88"/>
      <c r="B224" s="120"/>
      <c r="C224" s="114"/>
      <c r="D224" s="103"/>
      <c r="E224" s="103"/>
      <c r="F224" s="104"/>
      <c r="G224" s="114"/>
      <c r="H224" s="9"/>
    </row>
    <row r="225" spans="1:8" ht="16.5" x14ac:dyDescent="0.25">
      <c r="A225" s="85" t="s">
        <v>13</v>
      </c>
      <c r="B225" s="116"/>
      <c r="C225" s="111"/>
      <c r="D225" s="97"/>
      <c r="E225" s="97" t="s">
        <v>202</v>
      </c>
      <c r="F225" s="123"/>
      <c r="G225" s="111"/>
      <c r="H225" s="9"/>
    </row>
    <row r="226" spans="1:8" x14ac:dyDescent="0.25">
      <c r="A226" s="109" t="s">
        <v>0</v>
      </c>
      <c r="B226" s="117" t="s">
        <v>14</v>
      </c>
      <c r="C226" s="84" t="s">
        <v>15</v>
      </c>
      <c r="D226" s="98" t="s">
        <v>1</v>
      </c>
      <c r="E226" s="98" t="s">
        <v>2</v>
      </c>
      <c r="F226" s="98" t="s">
        <v>16</v>
      </c>
      <c r="G226" s="84" t="str">
        <f>G218</f>
        <v>D/C</v>
      </c>
      <c r="H226" s="9"/>
    </row>
    <row r="227" spans="1:8" x14ac:dyDescent="0.25">
      <c r="A227" s="86"/>
      <c r="B227" s="118" t="s">
        <v>18</v>
      </c>
      <c r="C227" s="112"/>
      <c r="D227" s="99"/>
      <c r="E227" s="99"/>
      <c r="F227" s="100">
        <v>0</v>
      </c>
      <c r="G227" s="112"/>
      <c r="H227" s="9"/>
    </row>
    <row r="228" spans="1:8" x14ac:dyDescent="0.25">
      <c r="A228" s="87"/>
      <c r="B228" s="119"/>
      <c r="C228" s="113"/>
      <c r="D228" s="101"/>
      <c r="E228" s="101"/>
      <c r="F228" s="102">
        <f>F227+E228-D228</f>
        <v>0</v>
      </c>
      <c r="G228" s="113"/>
      <c r="H228" s="9"/>
    </row>
    <row r="229" spans="1:8" x14ac:dyDescent="0.25">
      <c r="A229" s="88"/>
      <c r="B229" s="120"/>
      <c r="C229" s="114"/>
      <c r="D229" s="103"/>
      <c r="E229" s="103"/>
      <c r="F229" s="104">
        <f>F228+E229-D229</f>
        <v>0</v>
      </c>
      <c r="G229" s="114"/>
      <c r="H229" s="9"/>
    </row>
    <row r="230" spans="1:8" x14ac:dyDescent="0.25">
      <c r="A230" s="87"/>
      <c r="B230" s="119"/>
      <c r="C230" s="113"/>
      <c r="D230" s="101"/>
      <c r="E230" s="101"/>
      <c r="F230" s="102"/>
      <c r="G230" s="113"/>
      <c r="H230" s="9"/>
    </row>
    <row r="231" spans="1:8" x14ac:dyDescent="0.25">
      <c r="A231" s="88"/>
      <c r="B231" s="120"/>
      <c r="C231" s="114"/>
      <c r="D231" s="103"/>
      <c r="E231" s="103"/>
      <c r="F231" s="104"/>
      <c r="G231" s="114"/>
      <c r="H231" s="9"/>
    </row>
    <row r="232" spans="1:8" x14ac:dyDescent="0.25">
      <c r="A232" s="88"/>
      <c r="B232" s="120"/>
      <c r="C232" s="114"/>
      <c r="D232" s="103"/>
      <c r="E232" s="103"/>
      <c r="F232" s="104"/>
      <c r="G232" s="114"/>
      <c r="H232" s="9"/>
    </row>
    <row r="233" spans="1:8" ht="16.5" x14ac:dyDescent="0.25">
      <c r="A233" s="85" t="s">
        <v>13</v>
      </c>
      <c r="B233" s="116"/>
      <c r="C233" s="111"/>
      <c r="D233" s="97"/>
      <c r="E233" s="97" t="s">
        <v>202</v>
      </c>
      <c r="F233" s="123"/>
      <c r="G233" s="111"/>
      <c r="H233" s="9"/>
    </row>
    <row r="234" spans="1:8" x14ac:dyDescent="0.25">
      <c r="A234" s="109" t="s">
        <v>0</v>
      </c>
      <c r="B234" s="117" t="s">
        <v>14</v>
      </c>
      <c r="C234" s="84" t="s">
        <v>15</v>
      </c>
      <c r="D234" s="98" t="s">
        <v>1</v>
      </c>
      <c r="E234" s="98" t="s">
        <v>2</v>
      </c>
      <c r="F234" s="98" t="s">
        <v>16</v>
      </c>
      <c r="G234" s="84" t="str">
        <f>G226</f>
        <v>D/C</v>
      </c>
      <c r="H234" s="9"/>
    </row>
    <row r="235" spans="1:8" x14ac:dyDescent="0.25">
      <c r="A235" s="86"/>
      <c r="B235" s="118" t="s">
        <v>18</v>
      </c>
      <c r="C235" s="112"/>
      <c r="D235" s="99"/>
      <c r="E235" s="99"/>
      <c r="F235" s="100">
        <v>0</v>
      </c>
      <c r="G235" s="112"/>
      <c r="H235" s="9"/>
    </row>
    <row r="236" spans="1:8" x14ac:dyDescent="0.25">
      <c r="A236" s="87"/>
      <c r="B236" s="119"/>
      <c r="C236" s="113"/>
      <c r="D236" s="101"/>
      <c r="E236" s="101"/>
      <c r="F236" s="102">
        <f>F235+E236-D236</f>
        <v>0</v>
      </c>
      <c r="G236" s="113"/>
      <c r="H236" s="9"/>
    </row>
    <row r="237" spans="1:8" x14ac:dyDescent="0.25">
      <c r="A237" s="88"/>
      <c r="B237" s="120"/>
      <c r="C237" s="114"/>
      <c r="D237" s="103"/>
      <c r="E237" s="103"/>
      <c r="F237" s="104">
        <f>F236+E237-D237</f>
        <v>0</v>
      </c>
      <c r="G237" s="114"/>
      <c r="H237" s="9"/>
    </row>
    <row r="238" spans="1:8" x14ac:dyDescent="0.25">
      <c r="A238" s="87"/>
      <c r="B238" s="119"/>
      <c r="C238" s="113"/>
      <c r="D238" s="101"/>
      <c r="E238" s="101"/>
      <c r="F238" s="102"/>
      <c r="G238" s="113"/>
      <c r="H238" s="9"/>
    </row>
    <row r="239" spans="1:8" x14ac:dyDescent="0.25">
      <c r="A239" s="88"/>
      <c r="B239" s="120"/>
      <c r="C239" s="114"/>
      <c r="D239" s="103"/>
      <c r="E239" s="103"/>
      <c r="F239" s="104"/>
      <c r="G239" s="114"/>
      <c r="H239" s="9"/>
    </row>
    <row r="240" spans="1:8" x14ac:dyDescent="0.25">
      <c r="A240" s="88"/>
      <c r="B240" s="120"/>
      <c r="C240" s="114"/>
      <c r="D240" s="103"/>
      <c r="E240" s="103"/>
      <c r="F240" s="104"/>
      <c r="G240" s="114"/>
      <c r="H240" s="9"/>
    </row>
    <row r="241" spans="1:8" ht="16.5" x14ac:dyDescent="0.25">
      <c r="A241" s="85" t="s">
        <v>13</v>
      </c>
      <c r="B241" s="116"/>
      <c r="C241" s="111"/>
      <c r="D241" s="97"/>
      <c r="E241" s="97" t="s">
        <v>202</v>
      </c>
      <c r="F241" s="123"/>
      <c r="G241" s="111"/>
      <c r="H241" s="9"/>
    </row>
    <row r="242" spans="1:8" x14ac:dyDescent="0.25">
      <c r="A242" s="109" t="s">
        <v>0</v>
      </c>
      <c r="B242" s="117" t="s">
        <v>14</v>
      </c>
      <c r="C242" s="84" t="s">
        <v>15</v>
      </c>
      <c r="D242" s="98" t="s">
        <v>1</v>
      </c>
      <c r="E242" s="98" t="s">
        <v>2</v>
      </c>
      <c r="F242" s="98" t="s">
        <v>16</v>
      </c>
      <c r="G242" s="84" t="str">
        <f>G226</f>
        <v>D/C</v>
      </c>
      <c r="H242" s="9"/>
    </row>
    <row r="243" spans="1:8" x14ac:dyDescent="0.25">
      <c r="A243" s="86"/>
      <c r="B243" s="118" t="s">
        <v>18</v>
      </c>
      <c r="C243" s="112"/>
      <c r="D243" s="99"/>
      <c r="E243" s="99"/>
      <c r="F243" s="100">
        <v>0</v>
      </c>
      <c r="G243" s="112"/>
      <c r="H243" s="9"/>
    </row>
    <row r="244" spans="1:8" x14ac:dyDescent="0.25">
      <c r="A244" s="90"/>
      <c r="B244" s="119"/>
      <c r="C244" s="113"/>
      <c r="D244" s="101"/>
      <c r="E244" s="101"/>
      <c r="F244" s="102">
        <f>F243+E244-D244</f>
        <v>0</v>
      </c>
      <c r="G244" s="113"/>
      <c r="H244" s="9"/>
    </row>
    <row r="245" spans="1:8" x14ac:dyDescent="0.25">
      <c r="A245" s="89"/>
      <c r="B245" s="120"/>
      <c r="C245" s="114"/>
      <c r="D245" s="103"/>
      <c r="E245" s="103"/>
      <c r="F245" s="104">
        <f t="shared" ref="F245:F248" si="17">F244+E245-D245</f>
        <v>0</v>
      </c>
      <c r="G245" s="114"/>
      <c r="H245" s="9"/>
    </row>
    <row r="246" spans="1:8" x14ac:dyDescent="0.25">
      <c r="A246" s="90"/>
      <c r="B246" s="119"/>
      <c r="C246" s="113"/>
      <c r="D246" s="101"/>
      <c r="E246" s="101"/>
      <c r="F246" s="102">
        <f t="shared" si="17"/>
        <v>0</v>
      </c>
      <c r="G246" s="113"/>
      <c r="H246" s="9"/>
    </row>
    <row r="247" spans="1:8" x14ac:dyDescent="0.25">
      <c r="A247" s="89"/>
      <c r="B247" s="120"/>
      <c r="C247" s="114"/>
      <c r="D247" s="103"/>
      <c r="E247" s="103"/>
      <c r="F247" s="104">
        <f t="shared" si="17"/>
        <v>0</v>
      </c>
      <c r="G247" s="114"/>
      <c r="H247" s="9"/>
    </row>
    <row r="248" spans="1:8" x14ac:dyDescent="0.25">
      <c r="A248" s="87"/>
      <c r="B248" s="119"/>
      <c r="C248" s="113"/>
      <c r="D248" s="101"/>
      <c r="E248" s="101"/>
      <c r="F248" s="102">
        <f t="shared" si="17"/>
        <v>0</v>
      </c>
      <c r="G248" s="113"/>
      <c r="H248" s="9"/>
    </row>
    <row r="249" spans="1:8" x14ac:dyDescent="0.25">
      <c r="A249" s="88"/>
      <c r="B249" s="120"/>
      <c r="C249" s="114"/>
      <c r="D249" s="103"/>
      <c r="E249" s="103"/>
      <c r="F249" s="104"/>
      <c r="G249" s="114"/>
      <c r="H249" s="9"/>
    </row>
    <row r="250" spans="1:8" x14ac:dyDescent="0.25">
      <c r="A250" s="87"/>
      <c r="B250" s="119"/>
      <c r="C250" s="113"/>
      <c r="D250" s="101"/>
      <c r="E250" s="101"/>
      <c r="F250" s="102"/>
      <c r="G250" s="113"/>
      <c r="H250" s="9"/>
    </row>
    <row r="251" spans="1:8" x14ac:dyDescent="0.25">
      <c r="A251" s="88"/>
      <c r="B251" s="120"/>
      <c r="C251" s="114"/>
      <c r="D251" s="103"/>
      <c r="E251" s="103"/>
      <c r="F251" s="104"/>
      <c r="G251" s="114"/>
      <c r="H251" s="9"/>
    </row>
    <row r="252" spans="1:8" x14ac:dyDescent="0.25">
      <c r="A252" s="88"/>
      <c r="B252" s="120"/>
      <c r="C252" s="114"/>
      <c r="D252" s="103"/>
      <c r="E252" s="103"/>
      <c r="F252" s="104"/>
      <c r="G252" s="114"/>
      <c r="H252" s="9"/>
    </row>
    <row r="253" spans="1:8" ht="16.5" x14ac:dyDescent="0.25">
      <c r="A253" s="85" t="s">
        <v>13</v>
      </c>
      <c r="B253" s="116"/>
      <c r="C253" s="111"/>
      <c r="D253" s="97"/>
      <c r="E253" s="97" t="s">
        <v>202</v>
      </c>
      <c r="F253" s="123"/>
      <c r="G253" s="111"/>
      <c r="H253" s="9"/>
    </row>
    <row r="254" spans="1:8" x14ac:dyDescent="0.25">
      <c r="A254" s="109" t="s">
        <v>0</v>
      </c>
      <c r="B254" s="117" t="s">
        <v>14</v>
      </c>
      <c r="C254" s="84" t="s">
        <v>15</v>
      </c>
      <c r="D254" s="98" t="s">
        <v>1</v>
      </c>
      <c r="E254" s="98" t="s">
        <v>2</v>
      </c>
      <c r="F254" s="98" t="s">
        <v>16</v>
      </c>
      <c r="G254" s="84" t="str">
        <f>G270</f>
        <v>D/C</v>
      </c>
      <c r="H254" s="9"/>
    </row>
    <row r="255" spans="1:8" x14ac:dyDescent="0.25">
      <c r="A255" s="86"/>
      <c r="B255" s="118" t="s">
        <v>18</v>
      </c>
      <c r="C255" s="112"/>
      <c r="D255" s="99"/>
      <c r="E255" s="99"/>
      <c r="F255" s="100">
        <v>0</v>
      </c>
      <c r="G255" s="112"/>
      <c r="H255" s="9"/>
    </row>
    <row r="256" spans="1:8" x14ac:dyDescent="0.25">
      <c r="A256" s="90"/>
      <c r="B256" s="119"/>
      <c r="C256" s="113"/>
      <c r="D256" s="101"/>
      <c r="E256" s="101"/>
      <c r="F256" s="102">
        <f>F255+D256-E256</f>
        <v>0</v>
      </c>
      <c r="G256" s="113"/>
      <c r="H256" s="9"/>
    </row>
    <row r="257" spans="1:8" x14ac:dyDescent="0.25">
      <c r="A257" s="89"/>
      <c r="B257" s="120"/>
      <c r="C257" s="114"/>
      <c r="D257" s="103"/>
      <c r="E257" s="103"/>
      <c r="F257" s="104">
        <f t="shared" ref="F257:F265" si="18">F256+D257-E257</f>
        <v>0</v>
      </c>
      <c r="G257" s="114"/>
      <c r="H257" s="9"/>
    </row>
    <row r="258" spans="1:8" x14ac:dyDescent="0.25">
      <c r="A258" s="90"/>
      <c r="B258" s="119"/>
      <c r="C258" s="113"/>
      <c r="D258" s="101"/>
      <c r="E258" s="101"/>
      <c r="F258" s="102">
        <f t="shared" si="18"/>
        <v>0</v>
      </c>
      <c r="G258" s="113"/>
      <c r="H258" s="9"/>
    </row>
    <row r="259" spans="1:8" x14ac:dyDescent="0.25">
      <c r="A259" s="89"/>
      <c r="B259" s="120"/>
      <c r="C259" s="114"/>
      <c r="D259" s="103"/>
      <c r="E259" s="103"/>
      <c r="F259" s="104">
        <f t="shared" si="18"/>
        <v>0</v>
      </c>
      <c r="G259" s="114"/>
      <c r="H259" s="9"/>
    </row>
    <row r="260" spans="1:8" x14ac:dyDescent="0.25">
      <c r="A260" s="87"/>
      <c r="B260" s="119"/>
      <c r="C260" s="113"/>
      <c r="D260" s="101"/>
      <c r="E260" s="101"/>
      <c r="F260" s="102">
        <f t="shared" si="18"/>
        <v>0</v>
      </c>
      <c r="G260" s="113"/>
      <c r="H260" s="9"/>
    </row>
    <row r="261" spans="1:8" x14ac:dyDescent="0.25">
      <c r="A261" s="88"/>
      <c r="B261" s="120"/>
      <c r="C261" s="114"/>
      <c r="D261" s="103"/>
      <c r="E261" s="103"/>
      <c r="F261" s="104">
        <f t="shared" si="18"/>
        <v>0</v>
      </c>
      <c r="G261" s="114"/>
      <c r="H261" s="9"/>
    </row>
    <row r="262" spans="1:8" x14ac:dyDescent="0.25">
      <c r="A262" s="87"/>
      <c r="B262" s="119"/>
      <c r="C262" s="113"/>
      <c r="D262" s="101"/>
      <c r="E262" s="101"/>
      <c r="F262" s="102">
        <f t="shared" si="18"/>
        <v>0</v>
      </c>
      <c r="G262" s="113"/>
      <c r="H262" s="9"/>
    </row>
    <row r="263" spans="1:8" x14ac:dyDescent="0.25">
      <c r="A263" s="88"/>
      <c r="B263" s="120"/>
      <c r="C263" s="114"/>
      <c r="D263" s="103"/>
      <c r="E263" s="103"/>
      <c r="F263" s="104">
        <f t="shared" si="18"/>
        <v>0</v>
      </c>
      <c r="G263" s="114"/>
      <c r="H263" s="9"/>
    </row>
    <row r="264" spans="1:8" x14ac:dyDescent="0.25">
      <c r="A264" s="87"/>
      <c r="B264" s="119"/>
      <c r="C264" s="113"/>
      <c r="D264" s="101"/>
      <c r="E264" s="101"/>
      <c r="F264" s="102">
        <f t="shared" si="18"/>
        <v>0</v>
      </c>
      <c r="G264" s="113"/>
      <c r="H264" s="9"/>
    </row>
    <row r="265" spans="1:8" x14ac:dyDescent="0.25">
      <c r="A265" s="91"/>
      <c r="B265" s="120"/>
      <c r="C265" s="114"/>
      <c r="D265" s="103"/>
      <c r="E265" s="103"/>
      <c r="F265" s="104">
        <f t="shared" si="18"/>
        <v>0</v>
      </c>
      <c r="G265" s="114"/>
      <c r="H265" s="9"/>
    </row>
    <row r="266" spans="1:8" x14ac:dyDescent="0.25">
      <c r="A266" s="93"/>
      <c r="B266" s="119"/>
      <c r="C266" s="113"/>
      <c r="D266" s="101"/>
      <c r="E266" s="101"/>
      <c r="F266" s="102"/>
      <c r="G266" s="113"/>
      <c r="H266" s="9"/>
    </row>
    <row r="267" spans="1:8" x14ac:dyDescent="0.25">
      <c r="A267" s="91"/>
      <c r="B267" s="120"/>
      <c r="C267" s="114"/>
      <c r="D267" s="103"/>
      <c r="E267" s="103"/>
      <c r="F267" s="104"/>
      <c r="G267" s="114"/>
      <c r="H267" s="9"/>
    </row>
    <row r="268" spans="1:8" x14ac:dyDescent="0.25">
      <c r="A268" s="88"/>
      <c r="B268" s="120"/>
      <c r="C268" s="114"/>
      <c r="D268" s="103"/>
      <c r="E268" s="103"/>
      <c r="F268" s="104"/>
      <c r="G268" s="114"/>
      <c r="H268" s="9"/>
    </row>
    <row r="269" spans="1:8" ht="16.5" x14ac:dyDescent="0.25">
      <c r="A269" s="85" t="s">
        <v>13</v>
      </c>
      <c r="B269" s="116"/>
      <c r="C269" s="111"/>
      <c r="D269" s="97"/>
      <c r="E269" s="97" t="s">
        <v>202</v>
      </c>
      <c r="F269" s="123"/>
      <c r="G269" s="111"/>
      <c r="H269" s="9"/>
    </row>
    <row r="270" spans="1:8" x14ac:dyDescent="0.25">
      <c r="A270" s="109" t="s">
        <v>0</v>
      </c>
      <c r="B270" s="117" t="s">
        <v>14</v>
      </c>
      <c r="C270" s="84" t="s">
        <v>15</v>
      </c>
      <c r="D270" s="98" t="s">
        <v>1</v>
      </c>
      <c r="E270" s="98" t="s">
        <v>2</v>
      </c>
      <c r="F270" s="98" t="s">
        <v>16</v>
      </c>
      <c r="G270" s="84" t="str">
        <f>G281</f>
        <v>D/C</v>
      </c>
      <c r="H270" s="9"/>
    </row>
    <row r="271" spans="1:8" x14ac:dyDescent="0.25">
      <c r="A271" s="86"/>
      <c r="B271" s="118" t="s">
        <v>18</v>
      </c>
      <c r="C271" s="112"/>
      <c r="D271" s="99"/>
      <c r="E271" s="99"/>
      <c r="F271" s="100">
        <v>0</v>
      </c>
      <c r="G271" s="112"/>
      <c r="H271" s="9"/>
    </row>
    <row r="272" spans="1:8" x14ac:dyDescent="0.25">
      <c r="A272" s="90"/>
      <c r="B272" s="119"/>
      <c r="C272" s="113"/>
      <c r="D272" s="101"/>
      <c r="E272" s="101"/>
      <c r="F272" s="102">
        <f>F271+E272-D272</f>
        <v>0</v>
      </c>
      <c r="G272" s="113"/>
      <c r="H272" s="9"/>
    </row>
    <row r="273" spans="1:8" x14ac:dyDescent="0.25">
      <c r="A273" s="89"/>
      <c r="B273" s="120"/>
      <c r="C273" s="114"/>
      <c r="D273" s="103"/>
      <c r="E273" s="103"/>
      <c r="F273" s="104">
        <f t="shared" ref="F273:F276" si="19">F272+E273-D273</f>
        <v>0</v>
      </c>
      <c r="G273" s="114"/>
      <c r="H273" s="9"/>
    </row>
    <row r="274" spans="1:8" x14ac:dyDescent="0.25">
      <c r="A274" s="90"/>
      <c r="B274" s="119"/>
      <c r="C274" s="113"/>
      <c r="D274" s="101"/>
      <c r="E274" s="101"/>
      <c r="F274" s="102">
        <f t="shared" si="19"/>
        <v>0</v>
      </c>
      <c r="G274" s="113"/>
      <c r="H274" s="9"/>
    </row>
    <row r="275" spans="1:8" x14ac:dyDescent="0.25">
      <c r="A275" s="88"/>
      <c r="B275" s="120"/>
      <c r="C275" s="114"/>
      <c r="D275" s="103"/>
      <c r="E275" s="103"/>
      <c r="F275" s="104">
        <f t="shared" si="19"/>
        <v>0</v>
      </c>
      <c r="G275" s="114"/>
      <c r="H275" s="9"/>
    </row>
    <row r="276" spans="1:8" x14ac:dyDescent="0.25">
      <c r="A276" s="87"/>
      <c r="B276" s="119"/>
      <c r="C276" s="113"/>
      <c r="D276" s="101"/>
      <c r="E276" s="101"/>
      <c r="F276" s="102">
        <f t="shared" si="19"/>
        <v>0</v>
      </c>
      <c r="G276" s="113"/>
      <c r="H276" s="9"/>
    </row>
    <row r="277" spans="1:8" x14ac:dyDescent="0.25">
      <c r="A277" s="88"/>
      <c r="B277" s="120"/>
      <c r="C277" s="114"/>
      <c r="D277" s="103"/>
      <c r="E277" s="103"/>
      <c r="F277" s="104"/>
      <c r="G277" s="114"/>
      <c r="H277" s="9"/>
    </row>
    <row r="278" spans="1:8" x14ac:dyDescent="0.25">
      <c r="A278" s="87"/>
      <c r="B278" s="119"/>
      <c r="C278" s="113"/>
      <c r="D278" s="101"/>
      <c r="E278" s="101"/>
      <c r="F278" s="102"/>
      <c r="G278" s="113"/>
      <c r="H278" s="9"/>
    </row>
    <row r="279" spans="1:8" x14ac:dyDescent="0.25">
      <c r="A279" s="88"/>
      <c r="B279" s="120"/>
      <c r="C279" s="114"/>
      <c r="D279" s="103"/>
      <c r="E279" s="103"/>
      <c r="F279" s="104"/>
      <c r="G279" s="114"/>
      <c r="H279" s="9"/>
    </row>
    <row r="280" spans="1:8" ht="16.5" x14ac:dyDescent="0.25">
      <c r="A280" s="85" t="s">
        <v>13</v>
      </c>
      <c r="B280" s="116"/>
      <c r="C280" s="111"/>
      <c r="D280" s="97"/>
      <c r="E280" s="97" t="s">
        <v>202</v>
      </c>
      <c r="F280" s="123"/>
      <c r="G280" s="111"/>
      <c r="H280" s="9"/>
    </row>
    <row r="281" spans="1:8" x14ac:dyDescent="0.25">
      <c r="A281" s="109" t="s">
        <v>0</v>
      </c>
      <c r="B281" s="117" t="s">
        <v>14</v>
      </c>
      <c r="C281" s="84" t="s">
        <v>15</v>
      </c>
      <c r="D281" s="98" t="s">
        <v>1</v>
      </c>
      <c r="E281" s="98" t="s">
        <v>2</v>
      </c>
      <c r="F281" s="98" t="s">
        <v>16</v>
      </c>
      <c r="G281" s="84" t="str">
        <f>G298</f>
        <v>D/C</v>
      </c>
      <c r="H281" s="9"/>
    </row>
    <row r="282" spans="1:8" x14ac:dyDescent="0.25">
      <c r="A282" s="92"/>
      <c r="B282" s="118" t="s">
        <v>18</v>
      </c>
      <c r="C282" s="112"/>
      <c r="D282" s="99"/>
      <c r="E282" s="99"/>
      <c r="F282" s="100">
        <v>0</v>
      </c>
      <c r="G282" s="112"/>
      <c r="H282" s="9"/>
    </row>
    <row r="283" spans="1:8" x14ac:dyDescent="0.25">
      <c r="A283" s="94"/>
      <c r="B283" s="119"/>
      <c r="C283" s="113"/>
      <c r="D283" s="101"/>
      <c r="E283" s="101"/>
      <c r="F283" s="102">
        <f>F282+D283-E283</f>
        <v>0</v>
      </c>
      <c r="G283" s="113"/>
      <c r="H283" s="9"/>
    </row>
    <row r="284" spans="1:8" x14ac:dyDescent="0.25">
      <c r="A284" s="95"/>
      <c r="B284" s="120"/>
      <c r="C284" s="114"/>
      <c r="D284" s="103"/>
      <c r="E284" s="103"/>
      <c r="F284" s="104">
        <f t="shared" ref="F284:F292" si="20">F283+D284-E284</f>
        <v>0</v>
      </c>
      <c r="G284" s="114"/>
      <c r="H284" s="9"/>
    </row>
    <row r="285" spans="1:8" x14ac:dyDescent="0.25">
      <c r="A285" s="94"/>
      <c r="B285" s="119"/>
      <c r="C285" s="113"/>
      <c r="D285" s="101"/>
      <c r="E285" s="101"/>
      <c r="F285" s="102">
        <f t="shared" si="20"/>
        <v>0</v>
      </c>
      <c r="G285" s="113"/>
      <c r="H285" s="9"/>
    </row>
    <row r="286" spans="1:8" x14ac:dyDescent="0.25">
      <c r="A286" s="89"/>
      <c r="B286" s="120"/>
      <c r="C286" s="114"/>
      <c r="D286" s="103"/>
      <c r="E286" s="103"/>
      <c r="F286" s="104">
        <f t="shared" si="20"/>
        <v>0</v>
      </c>
      <c r="G286" s="114"/>
      <c r="H286" s="9"/>
    </row>
    <row r="287" spans="1:8" x14ac:dyDescent="0.25">
      <c r="A287" s="93"/>
      <c r="B287" s="119"/>
      <c r="C287" s="113"/>
      <c r="D287" s="101"/>
      <c r="E287" s="101"/>
      <c r="F287" s="102">
        <f t="shared" si="20"/>
        <v>0</v>
      </c>
      <c r="G287" s="113"/>
      <c r="H287" s="9"/>
    </row>
    <row r="288" spans="1:8" x14ac:dyDescent="0.25">
      <c r="A288" s="91"/>
      <c r="B288" s="120"/>
      <c r="C288" s="114"/>
      <c r="D288" s="103"/>
      <c r="E288" s="103"/>
      <c r="F288" s="104">
        <f t="shared" si="20"/>
        <v>0</v>
      </c>
      <c r="G288" s="114"/>
      <c r="H288" s="9"/>
    </row>
    <row r="289" spans="1:8" x14ac:dyDescent="0.25">
      <c r="A289" s="93"/>
      <c r="B289" s="119"/>
      <c r="C289" s="113"/>
      <c r="D289" s="101"/>
      <c r="E289" s="101"/>
      <c r="F289" s="102">
        <f t="shared" si="20"/>
        <v>0</v>
      </c>
      <c r="G289" s="113"/>
      <c r="H289" s="9"/>
    </row>
    <row r="290" spans="1:8" x14ac:dyDescent="0.25">
      <c r="A290" s="91"/>
      <c r="B290" s="120"/>
      <c r="C290" s="114"/>
      <c r="D290" s="103"/>
      <c r="E290" s="103"/>
      <c r="F290" s="104">
        <f t="shared" si="20"/>
        <v>0</v>
      </c>
      <c r="G290" s="114"/>
      <c r="H290" s="9"/>
    </row>
    <row r="291" spans="1:8" x14ac:dyDescent="0.25">
      <c r="A291" s="93"/>
      <c r="B291" s="119"/>
      <c r="C291" s="113"/>
      <c r="D291" s="101"/>
      <c r="E291" s="101"/>
      <c r="F291" s="102">
        <f t="shared" si="20"/>
        <v>0</v>
      </c>
      <c r="G291" s="113"/>
      <c r="H291" s="9"/>
    </row>
    <row r="292" spans="1:8" x14ac:dyDescent="0.25">
      <c r="A292" s="91"/>
      <c r="B292" s="120"/>
      <c r="C292" s="114"/>
      <c r="D292" s="103"/>
      <c r="E292" s="103"/>
      <c r="F292" s="104">
        <f t="shared" si="20"/>
        <v>0</v>
      </c>
      <c r="G292" s="114"/>
      <c r="H292" s="9"/>
    </row>
    <row r="293" spans="1:8" x14ac:dyDescent="0.25">
      <c r="A293" s="93"/>
      <c r="B293" s="119"/>
      <c r="C293" s="113"/>
      <c r="D293" s="101"/>
      <c r="E293" s="101"/>
      <c r="F293" s="102"/>
      <c r="G293" s="113"/>
      <c r="H293" s="9"/>
    </row>
    <row r="294" spans="1:8" x14ac:dyDescent="0.25">
      <c r="A294" s="91"/>
      <c r="B294" s="120"/>
      <c r="C294" s="114"/>
      <c r="D294" s="103"/>
      <c r="E294" s="103"/>
      <c r="F294" s="104"/>
      <c r="G294" s="114"/>
      <c r="H294" s="9"/>
    </row>
    <row r="295" spans="1:8" x14ac:dyDescent="0.25">
      <c r="A295" s="93"/>
      <c r="B295" s="119"/>
      <c r="C295" s="113"/>
      <c r="D295" s="101"/>
      <c r="E295" s="101"/>
      <c r="F295" s="102"/>
      <c r="G295" s="113"/>
      <c r="H295" s="9"/>
    </row>
    <row r="296" spans="1:8" x14ac:dyDescent="0.25">
      <c r="A296" s="88"/>
      <c r="B296" s="120"/>
      <c r="C296" s="114"/>
      <c r="D296" s="103"/>
      <c r="E296" s="103"/>
      <c r="F296" s="104"/>
      <c r="G296" s="114"/>
      <c r="H296" s="9"/>
    </row>
    <row r="297" spans="1:8" ht="16.5" x14ac:dyDescent="0.25">
      <c r="A297" s="85" t="s">
        <v>13</v>
      </c>
      <c r="B297" s="116"/>
      <c r="C297" s="111"/>
      <c r="D297" s="97"/>
      <c r="E297" s="97" t="s">
        <v>202</v>
      </c>
      <c r="F297" s="123"/>
      <c r="G297" s="111"/>
      <c r="H297" s="9"/>
    </row>
    <row r="298" spans="1:8" x14ac:dyDescent="0.25">
      <c r="A298" s="109" t="s">
        <v>0</v>
      </c>
      <c r="B298" s="117" t="s">
        <v>14</v>
      </c>
      <c r="C298" s="84" t="s">
        <v>15</v>
      </c>
      <c r="D298" s="98" t="s">
        <v>1</v>
      </c>
      <c r="E298" s="98" t="s">
        <v>2</v>
      </c>
      <c r="F298" s="98" t="s">
        <v>16</v>
      </c>
      <c r="G298" s="84" t="s">
        <v>17</v>
      </c>
      <c r="H298" s="9"/>
    </row>
    <row r="299" spans="1:8" x14ac:dyDescent="0.25">
      <c r="A299" s="86"/>
      <c r="B299" s="118" t="s">
        <v>18</v>
      </c>
      <c r="C299" s="112"/>
      <c r="D299" s="99"/>
      <c r="E299" s="99"/>
      <c r="F299" s="100">
        <v>0</v>
      </c>
      <c r="G299" s="112"/>
      <c r="H299" s="9"/>
    </row>
    <row r="300" spans="1:8" x14ac:dyDescent="0.25">
      <c r="A300" s="90"/>
      <c r="B300" s="119"/>
      <c r="C300" s="113"/>
      <c r="D300" s="101"/>
      <c r="E300" s="101"/>
      <c r="F300" s="102">
        <f>F299+E300-D300</f>
        <v>0</v>
      </c>
      <c r="G300" s="113"/>
      <c r="H300" s="9"/>
    </row>
    <row r="301" spans="1:8" x14ac:dyDescent="0.25">
      <c r="A301" s="88"/>
      <c r="B301" s="120"/>
      <c r="C301" s="114"/>
      <c r="D301" s="103"/>
      <c r="E301" s="103"/>
      <c r="F301" s="104">
        <f>F300+E301-D301</f>
        <v>0</v>
      </c>
      <c r="G301" s="114"/>
      <c r="H301" s="9"/>
    </row>
    <row r="302" spans="1:8" x14ac:dyDescent="0.25">
      <c r="A302" s="87"/>
      <c r="B302" s="119"/>
      <c r="C302" s="113"/>
      <c r="D302" s="101"/>
      <c r="E302" s="101"/>
      <c r="F302" s="102"/>
      <c r="G302" s="113"/>
      <c r="H302" s="9"/>
    </row>
    <row r="303" spans="1:8" x14ac:dyDescent="0.25">
      <c r="A303" s="88"/>
      <c r="B303" s="120"/>
      <c r="C303" s="114"/>
      <c r="D303" s="103"/>
      <c r="E303" s="103"/>
      <c r="F303" s="104"/>
      <c r="G303" s="114"/>
      <c r="H303" s="9"/>
    </row>
    <row r="304" spans="1:8" x14ac:dyDescent="0.25">
      <c r="A304" s="87"/>
      <c r="B304" s="119"/>
      <c r="C304" s="113"/>
      <c r="D304" s="101"/>
      <c r="E304" s="101"/>
      <c r="F304" s="102"/>
      <c r="G304" s="113"/>
      <c r="H304" s="9"/>
    </row>
    <row r="305" spans="1:8" x14ac:dyDescent="0.25">
      <c r="A305" s="88"/>
      <c r="B305" s="120"/>
      <c r="C305" s="114"/>
      <c r="D305" s="103"/>
      <c r="E305" s="103"/>
      <c r="F305" s="104"/>
      <c r="G305" s="114"/>
      <c r="H305" s="9"/>
    </row>
    <row r="306" spans="1:8" ht="16.5" x14ac:dyDescent="0.25">
      <c r="A306" s="85" t="s">
        <v>13</v>
      </c>
      <c r="B306" s="116"/>
      <c r="C306" s="111"/>
      <c r="D306" s="97"/>
      <c r="E306" s="97" t="s">
        <v>202</v>
      </c>
      <c r="F306" s="123"/>
      <c r="G306" s="111"/>
      <c r="H306" s="9"/>
    </row>
    <row r="307" spans="1:8" x14ac:dyDescent="0.25">
      <c r="A307" s="109" t="s">
        <v>0</v>
      </c>
      <c r="B307" s="117" t="s">
        <v>14</v>
      </c>
      <c r="C307" s="84" t="s">
        <v>15</v>
      </c>
      <c r="D307" s="98" t="s">
        <v>1</v>
      </c>
      <c r="E307" s="98" t="s">
        <v>2</v>
      </c>
      <c r="F307" s="98" t="s">
        <v>16</v>
      </c>
      <c r="G307" s="84" t="s">
        <v>17</v>
      </c>
      <c r="H307" s="9"/>
    </row>
    <row r="308" spans="1:8" x14ac:dyDescent="0.25">
      <c r="A308" s="86"/>
      <c r="B308" s="118" t="s">
        <v>18</v>
      </c>
      <c r="C308" s="112"/>
      <c r="D308" s="99"/>
      <c r="E308" s="99"/>
      <c r="F308" s="100">
        <v>0</v>
      </c>
      <c r="G308" s="112"/>
      <c r="H308" s="9"/>
    </row>
    <row r="309" spans="1:8" x14ac:dyDescent="0.25">
      <c r="A309" s="90"/>
      <c r="B309" s="119"/>
      <c r="C309" s="113"/>
      <c r="D309" s="101"/>
      <c r="E309" s="101"/>
      <c r="F309" s="102">
        <f>F308+E309</f>
        <v>0</v>
      </c>
      <c r="G309" s="113"/>
      <c r="H309" s="9"/>
    </row>
    <row r="310" spans="1:8" x14ac:dyDescent="0.25">
      <c r="A310" s="89"/>
      <c r="B310" s="120"/>
      <c r="C310" s="114"/>
      <c r="D310" s="103"/>
      <c r="E310" s="103"/>
      <c r="F310" s="104">
        <f>F309+E310-D310</f>
        <v>0</v>
      </c>
      <c r="G310" s="114"/>
      <c r="H310" s="9"/>
    </row>
    <row r="311" spans="1:8" x14ac:dyDescent="0.25">
      <c r="A311" s="87"/>
      <c r="B311" s="119"/>
      <c r="C311" s="113"/>
      <c r="D311" s="101"/>
      <c r="E311" s="101"/>
      <c r="F311" s="102"/>
      <c r="G311" s="113"/>
      <c r="H311" s="9"/>
    </row>
    <row r="312" spans="1:8" x14ac:dyDescent="0.25">
      <c r="A312" s="88"/>
      <c r="B312" s="120"/>
      <c r="C312" s="114"/>
      <c r="D312" s="103"/>
      <c r="E312" s="103"/>
      <c r="F312" s="104"/>
      <c r="G312" s="114"/>
      <c r="H312" s="9"/>
    </row>
    <row r="313" spans="1:8" x14ac:dyDescent="0.25">
      <c r="A313" s="88"/>
      <c r="B313" s="120"/>
      <c r="C313" s="114"/>
      <c r="D313" s="103"/>
      <c r="E313" s="103"/>
      <c r="F313" s="104"/>
      <c r="G313" s="114"/>
      <c r="H313" s="9"/>
    </row>
    <row r="314" spans="1:8" ht="16.5" x14ac:dyDescent="0.25">
      <c r="A314" s="85" t="s">
        <v>13</v>
      </c>
      <c r="B314" s="116"/>
      <c r="C314" s="111"/>
      <c r="D314" s="97"/>
      <c r="E314" s="97" t="s">
        <v>202</v>
      </c>
      <c r="F314" s="123"/>
      <c r="G314" s="111"/>
      <c r="H314" s="9"/>
    </row>
    <row r="315" spans="1:8" x14ac:dyDescent="0.25">
      <c r="A315" s="109" t="s">
        <v>0</v>
      </c>
      <c r="B315" s="117" t="s">
        <v>14</v>
      </c>
      <c r="C315" s="84" t="s">
        <v>15</v>
      </c>
      <c r="D315" s="98" t="s">
        <v>1</v>
      </c>
      <c r="E315" s="98" t="s">
        <v>2</v>
      </c>
      <c r="F315" s="98" t="s">
        <v>16</v>
      </c>
      <c r="G315" s="84" t="s">
        <v>17</v>
      </c>
      <c r="H315" s="9"/>
    </row>
    <row r="316" spans="1:8" x14ac:dyDescent="0.25">
      <c r="A316" s="86"/>
      <c r="B316" s="118" t="s">
        <v>18</v>
      </c>
      <c r="C316" s="112"/>
      <c r="D316" s="99"/>
      <c r="E316" s="99"/>
      <c r="F316" s="100">
        <v>0</v>
      </c>
      <c r="G316" s="112"/>
      <c r="H316" s="9"/>
    </row>
    <row r="317" spans="1:8" x14ac:dyDescent="0.25">
      <c r="A317" s="90"/>
      <c r="B317" s="119"/>
      <c r="C317" s="113"/>
      <c r="D317" s="101"/>
      <c r="E317" s="101"/>
      <c r="F317" s="102">
        <f>F316+D317-E317</f>
        <v>0</v>
      </c>
      <c r="G317" s="113"/>
      <c r="H317" s="9"/>
    </row>
    <row r="318" spans="1:8" x14ac:dyDescent="0.25">
      <c r="A318" s="88"/>
      <c r="B318" s="120"/>
      <c r="C318" s="114"/>
      <c r="D318" s="103"/>
      <c r="E318" s="103"/>
      <c r="F318" s="104">
        <f>F317+D318-E318</f>
        <v>0</v>
      </c>
      <c r="G318" s="114"/>
      <c r="H318" s="9"/>
    </row>
    <row r="319" spans="1:8" x14ac:dyDescent="0.25">
      <c r="A319" s="90"/>
      <c r="B319" s="119"/>
      <c r="C319" s="113"/>
      <c r="D319" s="101"/>
      <c r="E319" s="101"/>
      <c r="F319" s="102">
        <f>F318+D319-E319</f>
        <v>0</v>
      </c>
      <c r="G319" s="113"/>
      <c r="H319" s="9"/>
    </row>
    <row r="320" spans="1:8" x14ac:dyDescent="0.25">
      <c r="A320" s="88"/>
      <c r="B320" s="120"/>
      <c r="C320" s="114"/>
      <c r="D320" s="103"/>
      <c r="E320" s="103"/>
      <c r="F320" s="104"/>
      <c r="G320" s="114"/>
      <c r="H320" s="9"/>
    </row>
    <row r="321" spans="1:8" x14ac:dyDescent="0.25">
      <c r="A321" s="87"/>
      <c r="B321" s="119"/>
      <c r="C321" s="113"/>
      <c r="D321" s="101"/>
      <c r="E321" s="101"/>
      <c r="F321" s="102"/>
      <c r="G321" s="113"/>
      <c r="H321" s="9"/>
    </row>
    <row r="322" spans="1:8" x14ac:dyDescent="0.25">
      <c r="A322" s="88"/>
      <c r="B322" s="120"/>
      <c r="C322" s="114"/>
      <c r="D322" s="103"/>
      <c r="E322" s="103"/>
      <c r="F322" s="104"/>
      <c r="G322" s="114"/>
      <c r="H322" s="9"/>
    </row>
    <row r="323" spans="1:8" ht="16.5" x14ac:dyDescent="0.25">
      <c r="A323" s="85" t="s">
        <v>13</v>
      </c>
      <c r="B323" s="116"/>
      <c r="C323" s="111"/>
      <c r="D323" s="97"/>
      <c r="E323" s="97" t="s">
        <v>202</v>
      </c>
      <c r="F323" s="123"/>
      <c r="G323" s="111"/>
      <c r="H323" s="9"/>
    </row>
    <row r="324" spans="1:8" x14ac:dyDescent="0.25">
      <c r="A324" s="109" t="s">
        <v>0</v>
      </c>
      <c r="B324" s="117" t="s">
        <v>14</v>
      </c>
      <c r="C324" s="84" t="s">
        <v>15</v>
      </c>
      <c r="D324" s="98" t="s">
        <v>1</v>
      </c>
      <c r="E324" s="98" t="s">
        <v>2</v>
      </c>
      <c r="F324" s="98" t="s">
        <v>16</v>
      </c>
      <c r="G324" s="84" t="s">
        <v>17</v>
      </c>
      <c r="H324" s="9"/>
    </row>
    <row r="325" spans="1:8" x14ac:dyDescent="0.25">
      <c r="A325" s="86"/>
      <c r="B325" s="118" t="s">
        <v>18</v>
      </c>
      <c r="C325" s="112"/>
      <c r="D325" s="99"/>
      <c r="E325" s="99"/>
      <c r="F325" s="100">
        <v>0</v>
      </c>
      <c r="G325" s="112"/>
      <c r="H325" s="9"/>
    </row>
    <row r="326" spans="1:8" x14ac:dyDescent="0.25">
      <c r="A326" s="90"/>
      <c r="B326" s="119"/>
      <c r="C326" s="113"/>
      <c r="D326" s="101"/>
      <c r="E326" s="101"/>
      <c r="F326" s="102">
        <f>F325+E326</f>
        <v>0</v>
      </c>
      <c r="G326" s="113"/>
      <c r="H326" s="9"/>
    </row>
    <row r="327" spans="1:8" x14ac:dyDescent="0.25">
      <c r="A327" s="89"/>
      <c r="B327" s="120"/>
      <c r="C327" s="114"/>
      <c r="D327" s="103"/>
      <c r="E327" s="103"/>
      <c r="F327" s="104">
        <f>F326+E327-D327</f>
        <v>0</v>
      </c>
      <c r="G327" s="114"/>
      <c r="H327" s="9"/>
    </row>
    <row r="328" spans="1:8" x14ac:dyDescent="0.25">
      <c r="A328" s="87"/>
      <c r="B328" s="119"/>
      <c r="C328" s="113"/>
      <c r="D328" s="101"/>
      <c r="E328" s="101"/>
      <c r="F328" s="102">
        <f>F327+E328-D328</f>
        <v>0</v>
      </c>
      <c r="G328" s="113"/>
      <c r="H328" s="9"/>
    </row>
    <row r="329" spans="1:8" x14ac:dyDescent="0.25">
      <c r="A329" s="88"/>
      <c r="B329" s="120"/>
      <c r="C329" s="114"/>
      <c r="D329" s="103"/>
      <c r="E329" s="103"/>
      <c r="F329" s="104"/>
      <c r="G329" s="114"/>
      <c r="H329" s="9"/>
    </row>
    <row r="330" spans="1:8" x14ac:dyDescent="0.25">
      <c r="A330" s="87"/>
      <c r="B330" s="119"/>
      <c r="C330" s="113"/>
      <c r="D330" s="101"/>
      <c r="E330" s="101"/>
      <c r="F330" s="102"/>
      <c r="G330" s="113"/>
      <c r="H330" s="9"/>
    </row>
    <row r="331" spans="1:8" x14ac:dyDescent="0.25">
      <c r="A331" s="88"/>
      <c r="B331" s="120"/>
      <c r="C331" s="114"/>
      <c r="D331" s="103"/>
      <c r="E331" s="103"/>
      <c r="F331" s="104"/>
      <c r="G331" s="114"/>
      <c r="H331" s="9"/>
    </row>
    <row r="332" spans="1:8" ht="16.5" x14ac:dyDescent="0.25">
      <c r="A332" s="85" t="s">
        <v>13</v>
      </c>
      <c r="B332" s="116"/>
      <c r="C332" s="111"/>
      <c r="D332" s="97"/>
      <c r="E332" s="97" t="s">
        <v>202</v>
      </c>
      <c r="F332" s="123"/>
      <c r="G332" s="111"/>
      <c r="H332" s="9"/>
    </row>
    <row r="333" spans="1:8" x14ac:dyDescent="0.25">
      <c r="A333" s="109" t="s">
        <v>0</v>
      </c>
      <c r="B333" s="117" t="s">
        <v>14</v>
      </c>
      <c r="C333" s="84" t="s">
        <v>15</v>
      </c>
      <c r="D333" s="98" t="s">
        <v>1</v>
      </c>
      <c r="E333" s="98" t="s">
        <v>2</v>
      </c>
      <c r="F333" s="98" t="s">
        <v>16</v>
      </c>
      <c r="G333" s="84" t="s">
        <v>17</v>
      </c>
      <c r="H333" s="9"/>
    </row>
    <row r="334" spans="1:8" x14ac:dyDescent="0.25">
      <c r="A334" s="86"/>
      <c r="B334" s="118" t="s">
        <v>18</v>
      </c>
      <c r="C334" s="112"/>
      <c r="D334" s="99"/>
      <c r="E334" s="99"/>
      <c r="F334" s="100">
        <v>0</v>
      </c>
      <c r="G334" s="112"/>
      <c r="H334" s="9"/>
    </row>
    <row r="335" spans="1:8" x14ac:dyDescent="0.25">
      <c r="A335" s="87"/>
      <c r="B335" s="119"/>
      <c r="C335" s="113"/>
      <c r="D335" s="101"/>
      <c r="E335" s="101"/>
      <c r="F335" s="102">
        <f>F334+E335-D335</f>
        <v>0</v>
      </c>
      <c r="G335" s="113"/>
      <c r="H335" s="9"/>
    </row>
    <row r="336" spans="1:8" x14ac:dyDescent="0.25">
      <c r="A336" s="88"/>
      <c r="B336" s="120"/>
      <c r="C336" s="114"/>
      <c r="D336" s="103"/>
      <c r="E336" s="103"/>
      <c r="F336" s="104">
        <f>F335+E336-D336</f>
        <v>0</v>
      </c>
      <c r="G336" s="114"/>
      <c r="H336" s="9"/>
    </row>
    <row r="337" spans="1:8" x14ac:dyDescent="0.25">
      <c r="A337" s="87"/>
      <c r="B337" s="119"/>
      <c r="C337" s="113"/>
      <c r="D337" s="101"/>
      <c r="E337" s="101"/>
      <c r="F337" s="102">
        <f>F336+E337-D337</f>
        <v>0</v>
      </c>
      <c r="G337" s="113"/>
      <c r="H337" s="9"/>
    </row>
    <row r="338" spans="1:8" x14ac:dyDescent="0.25">
      <c r="A338" s="88"/>
      <c r="B338" s="120"/>
      <c r="C338" s="114"/>
      <c r="D338" s="103"/>
      <c r="E338" s="103"/>
      <c r="F338" s="104"/>
      <c r="G338" s="114"/>
      <c r="H338" s="9"/>
    </row>
    <row r="339" spans="1:8" x14ac:dyDescent="0.25">
      <c r="A339" s="88"/>
      <c r="B339" s="120"/>
      <c r="C339" s="114"/>
      <c r="D339" s="103"/>
      <c r="E339" s="103"/>
      <c r="F339" s="104"/>
      <c r="G339" s="114"/>
      <c r="H339" s="9"/>
    </row>
    <row r="340" spans="1:8" ht="16.5" x14ac:dyDescent="0.25">
      <c r="A340" s="85" t="s">
        <v>13</v>
      </c>
      <c r="B340" s="116"/>
      <c r="C340" s="111"/>
      <c r="D340" s="97"/>
      <c r="E340" s="97" t="s">
        <v>202</v>
      </c>
      <c r="F340" s="123"/>
      <c r="G340" s="111"/>
      <c r="H340" s="9"/>
    </row>
    <row r="341" spans="1:8" x14ac:dyDescent="0.25">
      <c r="A341" s="109" t="s">
        <v>0</v>
      </c>
      <c r="B341" s="117" t="s">
        <v>14</v>
      </c>
      <c r="C341" s="84" t="s">
        <v>15</v>
      </c>
      <c r="D341" s="98" t="s">
        <v>1</v>
      </c>
      <c r="E341" s="98" t="s">
        <v>2</v>
      </c>
      <c r="F341" s="98" t="s">
        <v>16</v>
      </c>
      <c r="G341" s="84" t="s">
        <v>17</v>
      </c>
      <c r="H341" s="9"/>
    </row>
    <row r="342" spans="1:8" x14ac:dyDescent="0.25">
      <c r="A342" s="86"/>
      <c r="B342" s="118" t="s">
        <v>18</v>
      </c>
      <c r="C342" s="112"/>
      <c r="D342" s="99"/>
      <c r="E342" s="99"/>
      <c r="F342" s="100">
        <v>0</v>
      </c>
      <c r="G342" s="112"/>
      <c r="H342" s="9"/>
    </row>
    <row r="343" spans="1:8" x14ac:dyDescent="0.25">
      <c r="A343" s="87"/>
      <c r="B343" s="119"/>
      <c r="C343" s="113"/>
      <c r="D343" s="101"/>
      <c r="E343" s="101"/>
      <c r="F343" s="102">
        <f>F342+E343-D343</f>
        <v>0</v>
      </c>
      <c r="G343" s="113"/>
      <c r="H343" s="9"/>
    </row>
    <row r="344" spans="1:8" x14ac:dyDescent="0.25">
      <c r="A344" s="88"/>
      <c r="B344" s="120"/>
      <c r="C344" s="114"/>
      <c r="D344" s="103"/>
      <c r="E344" s="103"/>
      <c r="F344" s="104">
        <f>F343+E344-D344</f>
        <v>0</v>
      </c>
      <c r="G344" s="114"/>
      <c r="H344" s="9"/>
    </row>
    <row r="345" spans="1:8" x14ac:dyDescent="0.25">
      <c r="A345" s="87"/>
      <c r="B345" s="119"/>
      <c r="C345" s="113"/>
      <c r="D345" s="101"/>
      <c r="E345" s="101"/>
      <c r="F345" s="102">
        <f>F344+E345-D345</f>
        <v>0</v>
      </c>
      <c r="G345" s="113"/>
      <c r="H345" s="9"/>
    </row>
    <row r="346" spans="1:8" x14ac:dyDescent="0.25">
      <c r="A346" s="88"/>
      <c r="B346" s="120"/>
      <c r="C346" s="114"/>
      <c r="D346" s="103"/>
      <c r="E346" s="103"/>
      <c r="F346" s="104"/>
      <c r="G346" s="114"/>
      <c r="H346" s="9"/>
    </row>
    <row r="347" spans="1:8" x14ac:dyDescent="0.25">
      <c r="A347" s="88"/>
      <c r="B347" s="120"/>
      <c r="C347" s="114"/>
      <c r="D347" s="103"/>
      <c r="E347" s="103"/>
      <c r="F347" s="104"/>
      <c r="G347" s="114"/>
      <c r="H347" s="9"/>
    </row>
    <row r="348" spans="1:8" ht="16.5" x14ac:dyDescent="0.25">
      <c r="A348" s="85" t="s">
        <v>13</v>
      </c>
      <c r="B348" s="116"/>
      <c r="C348" s="111"/>
      <c r="D348" s="97"/>
      <c r="E348" s="97" t="s">
        <v>202</v>
      </c>
      <c r="F348" s="123"/>
      <c r="G348" s="111"/>
      <c r="H348" s="9"/>
    </row>
    <row r="349" spans="1:8" x14ac:dyDescent="0.25">
      <c r="A349" s="109" t="s">
        <v>0</v>
      </c>
      <c r="B349" s="117" t="s">
        <v>14</v>
      </c>
      <c r="C349" s="84" t="s">
        <v>15</v>
      </c>
      <c r="D349" s="98" t="s">
        <v>1</v>
      </c>
      <c r="E349" s="98" t="s">
        <v>2</v>
      </c>
      <c r="F349" s="98" t="s">
        <v>16</v>
      </c>
      <c r="G349" s="84" t="s">
        <v>17</v>
      </c>
      <c r="H349" s="9"/>
    </row>
    <row r="350" spans="1:8" x14ac:dyDescent="0.25">
      <c r="A350" s="86"/>
      <c r="B350" s="118" t="s">
        <v>18</v>
      </c>
      <c r="C350" s="112"/>
      <c r="D350" s="99"/>
      <c r="E350" s="99"/>
      <c r="F350" s="100">
        <v>0</v>
      </c>
      <c r="G350" s="112"/>
      <c r="H350" s="9"/>
    </row>
    <row r="351" spans="1:8" x14ac:dyDescent="0.25">
      <c r="A351" s="87"/>
      <c r="B351" s="119"/>
      <c r="C351" s="113"/>
      <c r="D351" s="101"/>
      <c r="E351" s="101"/>
      <c r="F351" s="102">
        <f>F350+D351-E351</f>
        <v>0</v>
      </c>
      <c r="G351" s="113"/>
      <c r="H351" s="9"/>
    </row>
    <row r="352" spans="1:8" x14ac:dyDescent="0.25">
      <c r="A352" s="88"/>
      <c r="B352" s="120"/>
      <c r="C352" s="114"/>
      <c r="D352" s="103"/>
      <c r="E352" s="103"/>
      <c r="F352" s="104">
        <f>F351+D352-E352</f>
        <v>0</v>
      </c>
      <c r="G352" s="114"/>
      <c r="H352" s="9"/>
    </row>
    <row r="353" spans="1:8" x14ac:dyDescent="0.25">
      <c r="A353" s="87"/>
      <c r="B353" s="119"/>
      <c r="C353" s="113"/>
      <c r="D353" s="101"/>
      <c r="E353" s="101"/>
      <c r="F353" s="102"/>
      <c r="G353" s="113"/>
      <c r="H353" s="9"/>
    </row>
    <row r="354" spans="1:8" x14ac:dyDescent="0.25">
      <c r="A354" s="88"/>
      <c r="B354" s="120"/>
      <c r="C354" s="114"/>
      <c r="D354" s="103"/>
      <c r="E354" s="103"/>
      <c r="F354" s="104"/>
      <c r="G354" s="114"/>
      <c r="H354" s="9"/>
    </row>
    <row r="355" spans="1:8" x14ac:dyDescent="0.25">
      <c r="A355" s="88"/>
      <c r="B355" s="120"/>
      <c r="C355" s="114"/>
      <c r="D355" s="103"/>
      <c r="E355" s="103"/>
      <c r="F355" s="104"/>
      <c r="G355" s="114"/>
      <c r="H355" s="9"/>
    </row>
    <row r="356" spans="1:8" ht="16.5" x14ac:dyDescent="0.25">
      <c r="A356" s="85" t="s">
        <v>13</v>
      </c>
      <c r="B356" s="116"/>
      <c r="C356" s="111"/>
      <c r="D356" s="97"/>
      <c r="E356" s="97" t="s">
        <v>202</v>
      </c>
      <c r="F356" s="123"/>
      <c r="G356" s="111"/>
      <c r="H356" s="9"/>
    </row>
    <row r="357" spans="1:8" x14ac:dyDescent="0.25">
      <c r="A357" s="109" t="s">
        <v>0</v>
      </c>
      <c r="B357" s="117" t="s">
        <v>14</v>
      </c>
      <c r="C357" s="84" t="s">
        <v>15</v>
      </c>
      <c r="D357" s="98" t="s">
        <v>1</v>
      </c>
      <c r="E357" s="98" t="s">
        <v>2</v>
      </c>
      <c r="F357" s="98" t="s">
        <v>16</v>
      </c>
      <c r="G357" s="84" t="s">
        <v>17</v>
      </c>
      <c r="H357" s="9"/>
    </row>
    <row r="358" spans="1:8" x14ac:dyDescent="0.25">
      <c r="A358" s="86"/>
      <c r="B358" s="118" t="s">
        <v>18</v>
      </c>
      <c r="C358" s="112"/>
      <c r="D358" s="99"/>
      <c r="E358" s="99"/>
      <c r="F358" s="100">
        <v>0</v>
      </c>
      <c r="G358" s="112"/>
      <c r="H358" s="9"/>
    </row>
    <row r="359" spans="1:8" x14ac:dyDescent="0.25">
      <c r="A359" s="87"/>
      <c r="B359" s="119"/>
      <c r="C359" s="113"/>
      <c r="D359" s="101"/>
      <c r="E359" s="101"/>
      <c r="F359" s="102">
        <f>F358+D359-E359</f>
        <v>0</v>
      </c>
      <c r="G359" s="113"/>
      <c r="H359" s="9"/>
    </row>
    <row r="360" spans="1:8" x14ac:dyDescent="0.25">
      <c r="A360" s="88"/>
      <c r="B360" s="120"/>
      <c r="C360" s="114"/>
      <c r="D360" s="103"/>
      <c r="E360" s="103"/>
      <c r="F360" s="104">
        <f>F359+D360-E360</f>
        <v>0</v>
      </c>
      <c r="G360" s="114"/>
      <c r="H360" s="9"/>
    </row>
    <row r="361" spans="1:8" x14ac:dyDescent="0.25">
      <c r="A361" s="87"/>
      <c r="B361" s="119"/>
      <c r="C361" s="113"/>
      <c r="D361" s="101"/>
      <c r="E361" s="101"/>
      <c r="F361" s="102"/>
      <c r="G361" s="113"/>
      <c r="H361" s="9"/>
    </row>
    <row r="362" spans="1:8" x14ac:dyDescent="0.25">
      <c r="A362" s="88"/>
      <c r="B362" s="120"/>
      <c r="C362" s="114"/>
      <c r="D362" s="103"/>
      <c r="E362" s="103"/>
      <c r="F362" s="104"/>
      <c r="G362" s="114"/>
      <c r="H362" s="9"/>
    </row>
    <row r="363" spans="1:8" x14ac:dyDescent="0.25">
      <c r="A363" s="88"/>
      <c r="B363" s="120"/>
      <c r="C363" s="114"/>
      <c r="D363" s="103"/>
      <c r="E363" s="103"/>
      <c r="F363" s="104"/>
      <c r="G363" s="114"/>
      <c r="H363" s="9"/>
    </row>
    <row r="364" spans="1:8" ht="16.5" x14ac:dyDescent="0.25">
      <c r="A364" s="85" t="s">
        <v>13</v>
      </c>
      <c r="B364" s="116"/>
      <c r="C364" s="111"/>
      <c r="D364" s="97"/>
      <c r="E364" s="97" t="s">
        <v>202</v>
      </c>
      <c r="F364" s="123"/>
      <c r="G364" s="111"/>
      <c r="H364" s="9"/>
    </row>
    <row r="365" spans="1:8" x14ac:dyDescent="0.25">
      <c r="A365" s="109" t="s">
        <v>0</v>
      </c>
      <c r="B365" s="117" t="s">
        <v>14</v>
      </c>
      <c r="C365" s="84" t="s">
        <v>15</v>
      </c>
      <c r="D365" s="98" t="s">
        <v>1</v>
      </c>
      <c r="E365" s="98" t="s">
        <v>2</v>
      </c>
      <c r="F365" s="98" t="s">
        <v>16</v>
      </c>
      <c r="G365" s="84" t="s">
        <v>17</v>
      </c>
      <c r="H365" s="9"/>
    </row>
    <row r="366" spans="1:8" x14ac:dyDescent="0.25">
      <c r="A366" s="86"/>
      <c r="B366" s="118" t="s">
        <v>18</v>
      </c>
      <c r="C366" s="112"/>
      <c r="D366" s="99"/>
      <c r="E366" s="99"/>
      <c r="F366" s="100">
        <v>0</v>
      </c>
      <c r="G366" s="112"/>
      <c r="H366" s="9"/>
    </row>
    <row r="367" spans="1:8" x14ac:dyDescent="0.25">
      <c r="A367" s="87"/>
      <c r="B367" s="119"/>
      <c r="C367" s="113"/>
      <c r="D367" s="101"/>
      <c r="E367" s="101"/>
      <c r="F367" s="102">
        <f>F366+D367-E367</f>
        <v>0</v>
      </c>
      <c r="G367" s="113"/>
      <c r="H367" s="9"/>
    </row>
    <row r="368" spans="1:8" x14ac:dyDescent="0.25">
      <c r="A368" s="88"/>
      <c r="B368" s="120"/>
      <c r="C368" s="114"/>
      <c r="D368" s="103"/>
      <c r="E368" s="103"/>
      <c r="F368" s="104">
        <f>F367+D368-E368</f>
        <v>0</v>
      </c>
      <c r="G368" s="114"/>
      <c r="H368" s="9"/>
    </row>
    <row r="369" spans="1:8" x14ac:dyDescent="0.25">
      <c r="A369" s="87"/>
      <c r="B369" s="119"/>
      <c r="C369" s="113"/>
      <c r="D369" s="101"/>
      <c r="E369" s="101"/>
      <c r="F369" s="102"/>
      <c r="G369" s="113"/>
      <c r="H369" s="9"/>
    </row>
    <row r="370" spans="1:8" x14ac:dyDescent="0.25">
      <c r="A370" s="88"/>
      <c r="B370" s="120"/>
      <c r="C370" s="114"/>
      <c r="D370" s="103"/>
      <c r="E370" s="103"/>
      <c r="F370" s="104"/>
      <c r="G370" s="114"/>
      <c r="H370" s="9"/>
    </row>
    <row r="371" spans="1:8" ht="16.5" x14ac:dyDescent="0.25">
      <c r="A371" s="85" t="s">
        <v>13</v>
      </c>
      <c r="B371" s="116"/>
      <c r="C371" s="111"/>
      <c r="D371" s="97"/>
      <c r="E371" s="97" t="s">
        <v>202</v>
      </c>
      <c r="F371" s="123"/>
      <c r="G371" s="111"/>
      <c r="H371" s="9"/>
    </row>
    <row r="372" spans="1:8" x14ac:dyDescent="0.25">
      <c r="A372" s="109" t="s">
        <v>0</v>
      </c>
      <c r="B372" s="117" t="s">
        <v>14</v>
      </c>
      <c r="C372" s="84" t="s">
        <v>15</v>
      </c>
      <c r="D372" s="98" t="s">
        <v>1</v>
      </c>
      <c r="E372" s="98" t="s">
        <v>2</v>
      </c>
      <c r="F372" s="98" t="s">
        <v>16</v>
      </c>
      <c r="G372" s="84" t="s">
        <v>17</v>
      </c>
      <c r="H372" s="9"/>
    </row>
    <row r="373" spans="1:8" x14ac:dyDescent="0.25">
      <c r="A373" s="86"/>
      <c r="B373" s="118" t="s">
        <v>18</v>
      </c>
      <c r="C373" s="112"/>
      <c r="D373" s="99"/>
      <c r="E373" s="99"/>
      <c r="F373" s="100">
        <v>0</v>
      </c>
      <c r="G373" s="112"/>
      <c r="H373" s="9"/>
    </row>
    <row r="374" spans="1:8" x14ac:dyDescent="0.25">
      <c r="A374" s="87"/>
      <c r="B374" s="119"/>
      <c r="C374" s="113"/>
      <c r="D374" s="101"/>
      <c r="E374" s="101"/>
      <c r="F374" s="102"/>
      <c r="G374" s="113"/>
      <c r="H374" s="9"/>
    </row>
    <row r="375" spans="1:8" x14ac:dyDescent="0.25">
      <c r="A375" s="88"/>
      <c r="B375" s="120"/>
      <c r="C375" s="114"/>
      <c r="D375" s="103"/>
      <c r="E375" s="103"/>
      <c r="F375" s="104"/>
      <c r="G375" s="114"/>
      <c r="H375" s="9"/>
    </row>
    <row r="376" spans="1:8" x14ac:dyDescent="0.25">
      <c r="A376" s="87"/>
      <c r="B376" s="119"/>
      <c r="C376" s="113"/>
      <c r="D376" s="101"/>
      <c r="E376" s="101"/>
      <c r="F376" s="102"/>
      <c r="G376" s="113"/>
      <c r="H376" s="9"/>
    </row>
    <row r="377" spans="1:8" x14ac:dyDescent="0.25">
      <c r="A377" s="88"/>
      <c r="B377" s="120"/>
      <c r="C377" s="114"/>
      <c r="D377" s="103"/>
      <c r="E377" s="103"/>
      <c r="F377" s="104"/>
      <c r="G377" s="114"/>
      <c r="H377" s="9"/>
    </row>
    <row r="378" spans="1:8" ht="16.5" x14ac:dyDescent="0.25">
      <c r="A378" s="85" t="s">
        <v>13</v>
      </c>
      <c r="B378" s="116"/>
      <c r="C378" s="111"/>
      <c r="D378" s="97"/>
      <c r="E378" s="97" t="s">
        <v>202</v>
      </c>
      <c r="F378" s="123"/>
      <c r="G378" s="111"/>
      <c r="H378" s="9"/>
    </row>
    <row r="379" spans="1:8" x14ac:dyDescent="0.25">
      <c r="A379" s="109" t="s">
        <v>0</v>
      </c>
      <c r="B379" s="117" t="s">
        <v>14</v>
      </c>
      <c r="C379" s="84" t="s">
        <v>15</v>
      </c>
      <c r="D379" s="98" t="s">
        <v>1</v>
      </c>
      <c r="E379" s="98" t="s">
        <v>2</v>
      </c>
      <c r="F379" s="98" t="s">
        <v>16</v>
      </c>
      <c r="G379" s="84" t="s">
        <v>17</v>
      </c>
      <c r="H379" s="9"/>
    </row>
    <row r="380" spans="1:8" x14ac:dyDescent="0.25">
      <c r="A380" s="86"/>
      <c r="B380" s="118" t="s">
        <v>18</v>
      </c>
      <c r="C380" s="112"/>
      <c r="D380" s="99"/>
      <c r="E380" s="99"/>
      <c r="F380" s="100">
        <v>0</v>
      </c>
      <c r="G380" s="112"/>
      <c r="H380" s="9"/>
    </row>
    <row r="381" spans="1:8" x14ac:dyDescent="0.25">
      <c r="A381" s="87"/>
      <c r="B381" s="119"/>
      <c r="C381" s="113"/>
      <c r="D381" s="101"/>
      <c r="E381" s="101"/>
      <c r="F381" s="102">
        <f>F380+E381-D381</f>
        <v>0</v>
      </c>
      <c r="G381" s="113"/>
      <c r="H381" s="9"/>
    </row>
    <row r="382" spans="1:8" x14ac:dyDescent="0.25">
      <c r="A382" s="88"/>
      <c r="B382" s="120"/>
      <c r="C382" s="114"/>
      <c r="D382" s="103"/>
      <c r="E382" s="103"/>
      <c r="F382" s="104"/>
      <c r="G382" s="114"/>
      <c r="H382" s="9"/>
    </row>
    <row r="383" spans="1:8" x14ac:dyDescent="0.25">
      <c r="A383" s="87"/>
      <c r="B383" s="119"/>
      <c r="C383" s="113"/>
      <c r="D383" s="101"/>
      <c r="E383" s="101"/>
      <c r="F383" s="102"/>
      <c r="G383" s="113"/>
      <c r="H383" s="9"/>
    </row>
    <row r="384" spans="1:8" x14ac:dyDescent="0.25">
      <c r="A384" s="88"/>
      <c r="B384" s="120"/>
      <c r="C384" s="114"/>
      <c r="D384" s="103"/>
      <c r="E384" s="103"/>
      <c r="F384" s="104"/>
      <c r="G384" s="114"/>
      <c r="H384" s="9"/>
    </row>
    <row r="385" spans="1:8" ht="16.5" x14ac:dyDescent="0.25">
      <c r="A385" s="85" t="s">
        <v>13</v>
      </c>
      <c r="B385" s="116"/>
      <c r="C385" s="111"/>
      <c r="D385" s="97"/>
      <c r="E385" s="97" t="s">
        <v>202</v>
      </c>
      <c r="F385" s="123"/>
      <c r="G385" s="111"/>
      <c r="H385" s="9"/>
    </row>
    <row r="386" spans="1:8" x14ac:dyDescent="0.25">
      <c r="A386" s="109" t="s">
        <v>0</v>
      </c>
      <c r="B386" s="117" t="s">
        <v>14</v>
      </c>
      <c r="C386" s="84" t="s">
        <v>15</v>
      </c>
      <c r="D386" s="98" t="s">
        <v>1</v>
      </c>
      <c r="E386" s="98" t="s">
        <v>2</v>
      </c>
      <c r="F386" s="98" t="s">
        <v>16</v>
      </c>
      <c r="G386" s="84" t="s">
        <v>17</v>
      </c>
      <c r="H386" s="9"/>
    </row>
    <row r="387" spans="1:8" x14ac:dyDescent="0.25">
      <c r="A387" s="86"/>
      <c r="B387" s="118" t="s">
        <v>18</v>
      </c>
      <c r="C387" s="112"/>
      <c r="D387" s="99"/>
      <c r="E387" s="99"/>
      <c r="F387" s="100">
        <v>0</v>
      </c>
      <c r="G387" s="112"/>
      <c r="H387" s="9"/>
    </row>
    <row r="388" spans="1:8" x14ac:dyDescent="0.25">
      <c r="A388" s="87"/>
      <c r="B388" s="119"/>
      <c r="C388" s="113"/>
      <c r="D388" s="101"/>
      <c r="E388" s="101"/>
      <c r="F388" s="102"/>
      <c r="G388" s="113"/>
      <c r="H388" s="9"/>
    </row>
    <row r="389" spans="1:8" x14ac:dyDescent="0.25">
      <c r="A389" s="88"/>
      <c r="B389" s="120"/>
      <c r="C389" s="114"/>
      <c r="D389" s="103"/>
      <c r="E389" s="103"/>
      <c r="F389" s="104"/>
      <c r="G389" s="114"/>
      <c r="H389" s="9"/>
    </row>
    <row r="390" spans="1:8" x14ac:dyDescent="0.25">
      <c r="A390" s="87"/>
      <c r="B390" s="119"/>
      <c r="C390" s="113"/>
      <c r="D390" s="101"/>
      <c r="E390" s="101"/>
      <c r="F390" s="102"/>
      <c r="G390" s="113"/>
      <c r="H390" s="9"/>
    </row>
    <row r="391" spans="1:8" x14ac:dyDescent="0.25">
      <c r="A391" s="88"/>
      <c r="B391" s="120"/>
      <c r="C391" s="114"/>
      <c r="D391" s="103"/>
      <c r="E391" s="103"/>
      <c r="F391" s="104">
        <f>F390+D391-E391</f>
        <v>0</v>
      </c>
      <c r="G391" s="114"/>
      <c r="H391" s="9"/>
    </row>
    <row r="392" spans="1:8" x14ac:dyDescent="0.25">
      <c r="A392" s="88"/>
      <c r="B392" s="120"/>
      <c r="C392" s="114"/>
      <c r="D392" s="103"/>
      <c r="E392" s="103"/>
      <c r="F392" s="104"/>
      <c r="G392" s="114"/>
      <c r="H392" s="9"/>
    </row>
    <row r="393" spans="1:8" ht="16.5" x14ac:dyDescent="0.25">
      <c r="A393" s="85" t="s">
        <v>13</v>
      </c>
      <c r="B393" s="116"/>
      <c r="C393" s="111"/>
      <c r="D393" s="97"/>
      <c r="E393" s="97" t="s">
        <v>202</v>
      </c>
      <c r="F393" s="123"/>
      <c r="G393" s="111"/>
      <c r="H393" s="9"/>
    </row>
    <row r="394" spans="1:8" x14ac:dyDescent="0.25">
      <c r="A394" s="109" t="s">
        <v>0</v>
      </c>
      <c r="B394" s="117" t="s">
        <v>14</v>
      </c>
      <c r="C394" s="84" t="s">
        <v>15</v>
      </c>
      <c r="D394" s="98" t="s">
        <v>1</v>
      </c>
      <c r="E394" s="98" t="s">
        <v>2</v>
      </c>
      <c r="F394" s="98" t="s">
        <v>16</v>
      </c>
      <c r="G394" s="84" t="s">
        <v>17</v>
      </c>
      <c r="H394" s="9"/>
    </row>
    <row r="395" spans="1:8" x14ac:dyDescent="0.25">
      <c r="A395" s="86"/>
      <c r="B395" s="118" t="s">
        <v>18</v>
      </c>
      <c r="C395" s="112"/>
      <c r="D395" s="99"/>
      <c r="E395" s="99"/>
      <c r="F395" s="100">
        <v>0</v>
      </c>
      <c r="G395" s="112"/>
      <c r="H395" s="9"/>
    </row>
    <row r="396" spans="1:8" x14ac:dyDescent="0.25">
      <c r="A396" s="87"/>
      <c r="B396" s="119"/>
      <c r="C396" s="113"/>
      <c r="D396" s="101"/>
      <c r="E396" s="101"/>
      <c r="F396" s="102">
        <f>F395+D396-E396</f>
        <v>0</v>
      </c>
      <c r="G396" s="113"/>
      <c r="H396" s="9"/>
    </row>
    <row r="397" spans="1:8" x14ac:dyDescent="0.25">
      <c r="A397" s="88"/>
      <c r="B397" s="120"/>
      <c r="C397" s="114"/>
      <c r="D397" s="103"/>
      <c r="E397" s="103"/>
      <c r="F397" s="104">
        <f>F396+D397-E397</f>
        <v>0</v>
      </c>
      <c r="G397" s="114"/>
      <c r="H397" s="9"/>
    </row>
    <row r="398" spans="1:8" x14ac:dyDescent="0.25">
      <c r="A398" s="87"/>
      <c r="B398" s="119"/>
      <c r="C398" s="113"/>
      <c r="D398" s="101"/>
      <c r="E398" s="101"/>
      <c r="F398" s="102"/>
      <c r="G398" s="113"/>
      <c r="H398" s="9"/>
    </row>
    <row r="399" spans="1:8" x14ac:dyDescent="0.25">
      <c r="A399" s="88"/>
      <c r="B399" s="120"/>
      <c r="C399" s="114"/>
      <c r="D399" s="103"/>
      <c r="E399" s="103"/>
      <c r="F399" s="104"/>
      <c r="G399" s="114"/>
      <c r="H399" s="9"/>
    </row>
    <row r="400" spans="1:8" x14ac:dyDescent="0.25">
      <c r="A400" s="88"/>
      <c r="B400" s="120"/>
      <c r="C400" s="114"/>
      <c r="D400" s="103"/>
      <c r="E400" s="103"/>
      <c r="F400" s="104"/>
      <c r="G400" s="114"/>
      <c r="H400" s="9"/>
    </row>
    <row r="401" spans="1:8" ht="16.5" x14ac:dyDescent="0.25">
      <c r="A401" s="85" t="s">
        <v>13</v>
      </c>
      <c r="B401" s="116"/>
      <c r="C401" s="111"/>
      <c r="D401" s="97"/>
      <c r="E401" s="97" t="s">
        <v>202</v>
      </c>
      <c r="F401" s="123"/>
      <c r="G401" s="111"/>
      <c r="H401" s="9"/>
    </row>
    <row r="402" spans="1:8" x14ac:dyDescent="0.25">
      <c r="A402" s="109" t="s">
        <v>0</v>
      </c>
      <c r="B402" s="117" t="s">
        <v>14</v>
      </c>
      <c r="C402" s="84" t="s">
        <v>15</v>
      </c>
      <c r="D402" s="98" t="s">
        <v>1</v>
      </c>
      <c r="E402" s="98" t="s">
        <v>2</v>
      </c>
      <c r="F402" s="98" t="s">
        <v>16</v>
      </c>
      <c r="G402" s="84" t="s">
        <v>17</v>
      </c>
      <c r="H402" s="9"/>
    </row>
    <row r="403" spans="1:8" x14ac:dyDescent="0.25">
      <c r="A403" s="86"/>
      <c r="B403" s="118" t="s">
        <v>18</v>
      </c>
      <c r="C403" s="112"/>
      <c r="D403" s="99"/>
      <c r="E403" s="99"/>
      <c r="F403" s="100">
        <v>0</v>
      </c>
      <c r="G403" s="112"/>
      <c r="H403" s="9"/>
    </row>
    <row r="404" spans="1:8" x14ac:dyDescent="0.25">
      <c r="A404" s="87"/>
      <c r="B404" s="119"/>
      <c r="C404" s="113"/>
      <c r="D404" s="101"/>
      <c r="E404" s="101"/>
      <c r="F404" s="102">
        <f>F403+D404-E404</f>
        <v>0</v>
      </c>
      <c r="G404" s="113"/>
      <c r="H404" s="9"/>
    </row>
    <row r="405" spans="1:8" x14ac:dyDescent="0.25">
      <c r="A405" s="88"/>
      <c r="B405" s="120"/>
      <c r="C405" s="114"/>
      <c r="D405" s="103"/>
      <c r="E405" s="103"/>
      <c r="F405" s="104">
        <f>F404+D405-E405</f>
        <v>0</v>
      </c>
      <c r="G405" s="114"/>
      <c r="H405" s="9"/>
    </row>
    <row r="406" spans="1:8" x14ac:dyDescent="0.25">
      <c r="A406" s="87"/>
      <c r="B406" s="119"/>
      <c r="C406" s="113"/>
      <c r="D406" s="101"/>
      <c r="E406" s="101"/>
      <c r="F406" s="102"/>
      <c r="G406" s="113"/>
      <c r="H406" s="9"/>
    </row>
    <row r="407" spans="1:8" x14ac:dyDescent="0.25">
      <c r="A407" s="88"/>
      <c r="B407" s="120"/>
      <c r="C407" s="114"/>
      <c r="D407" s="103"/>
      <c r="E407" s="103"/>
      <c r="F407" s="104"/>
      <c r="G407" s="114"/>
      <c r="H407" s="9"/>
    </row>
    <row r="408" spans="1:8" x14ac:dyDescent="0.25">
      <c r="A408" s="88"/>
      <c r="B408" s="120"/>
      <c r="C408" s="114"/>
      <c r="D408" s="103"/>
      <c r="E408" s="103"/>
      <c r="F408" s="104"/>
      <c r="G408" s="114"/>
      <c r="H408" s="9"/>
    </row>
    <row r="409" spans="1:8" ht="16.5" x14ac:dyDescent="0.25">
      <c r="A409" s="85" t="s">
        <v>13</v>
      </c>
      <c r="B409" s="116"/>
      <c r="C409" s="111"/>
      <c r="D409" s="97"/>
      <c r="E409" s="97" t="s">
        <v>202</v>
      </c>
      <c r="F409" s="123"/>
      <c r="G409" s="111"/>
      <c r="H409" s="9"/>
    </row>
    <row r="410" spans="1:8" x14ac:dyDescent="0.25">
      <c r="A410" s="109" t="s">
        <v>0</v>
      </c>
      <c r="B410" s="117" t="s">
        <v>14</v>
      </c>
      <c r="C410" s="84" t="s">
        <v>15</v>
      </c>
      <c r="D410" s="98" t="s">
        <v>1</v>
      </c>
      <c r="E410" s="98" t="s">
        <v>2</v>
      </c>
      <c r="F410" s="98" t="s">
        <v>16</v>
      </c>
      <c r="G410" s="84" t="s">
        <v>17</v>
      </c>
      <c r="H410" s="9"/>
    </row>
    <row r="411" spans="1:8" x14ac:dyDescent="0.25">
      <c r="A411" s="86"/>
      <c r="B411" s="118" t="s">
        <v>18</v>
      </c>
      <c r="C411" s="112"/>
      <c r="D411" s="99"/>
      <c r="E411" s="99"/>
      <c r="F411" s="100">
        <v>0</v>
      </c>
      <c r="G411" s="112"/>
      <c r="H411" s="9"/>
    </row>
    <row r="412" spans="1:8" x14ac:dyDescent="0.25">
      <c r="A412" s="87"/>
      <c r="B412" s="119"/>
      <c r="C412" s="113"/>
      <c r="D412" s="101"/>
      <c r="E412" s="101"/>
      <c r="F412" s="102">
        <f>F411+D412-E412</f>
        <v>0</v>
      </c>
      <c r="G412" s="113"/>
      <c r="H412" s="9"/>
    </row>
    <row r="413" spans="1:8" x14ac:dyDescent="0.25">
      <c r="A413" s="88"/>
      <c r="B413" s="120"/>
      <c r="C413" s="114"/>
      <c r="D413" s="103"/>
      <c r="E413" s="103"/>
      <c r="F413" s="104"/>
      <c r="G413" s="114"/>
      <c r="H413" s="9"/>
    </row>
    <row r="414" spans="1:8" x14ac:dyDescent="0.25">
      <c r="A414" s="87"/>
      <c r="B414" s="119"/>
      <c r="C414" s="113"/>
      <c r="D414" s="101"/>
      <c r="E414" s="101"/>
      <c r="F414" s="102"/>
      <c r="G414" s="113"/>
      <c r="H414" s="9"/>
    </row>
    <row r="415" spans="1:8" x14ac:dyDescent="0.25">
      <c r="A415" s="88"/>
      <c r="B415" s="120"/>
      <c r="C415" s="114"/>
      <c r="D415" s="103"/>
      <c r="E415" s="103"/>
      <c r="F415" s="104"/>
      <c r="G415" s="114"/>
      <c r="H415" s="9"/>
    </row>
    <row r="416" spans="1:8" x14ac:dyDescent="0.25">
      <c r="A416" s="88"/>
      <c r="B416" s="120"/>
      <c r="C416" s="114"/>
      <c r="D416" s="103"/>
      <c r="E416" s="103"/>
      <c r="F416" s="104"/>
      <c r="G416" s="114"/>
      <c r="H416" s="9"/>
    </row>
    <row r="417" spans="1:8" ht="16.5" x14ac:dyDescent="0.25">
      <c r="A417" s="85" t="s">
        <v>13</v>
      </c>
      <c r="B417" s="116"/>
      <c r="C417" s="111"/>
      <c r="D417" s="97"/>
      <c r="E417" s="97" t="s">
        <v>202</v>
      </c>
      <c r="F417" s="123"/>
      <c r="G417" s="111"/>
      <c r="H417" s="9"/>
    </row>
    <row r="418" spans="1:8" x14ac:dyDescent="0.25">
      <c r="A418" s="109" t="s">
        <v>0</v>
      </c>
      <c r="B418" s="117" t="s">
        <v>14</v>
      </c>
      <c r="C418" s="84" t="s">
        <v>15</v>
      </c>
      <c r="D418" s="98" t="s">
        <v>1</v>
      </c>
      <c r="E418" s="98" t="s">
        <v>2</v>
      </c>
      <c r="F418" s="98" t="s">
        <v>16</v>
      </c>
      <c r="G418" s="84" t="s">
        <v>17</v>
      </c>
      <c r="H418" s="9"/>
    </row>
    <row r="419" spans="1:8" x14ac:dyDescent="0.25">
      <c r="A419" s="86"/>
      <c r="B419" s="118" t="s">
        <v>18</v>
      </c>
      <c r="C419" s="112"/>
      <c r="D419" s="99"/>
      <c r="E419" s="99"/>
      <c r="F419" s="100">
        <v>0</v>
      </c>
      <c r="G419" s="112"/>
      <c r="H419" s="9"/>
    </row>
    <row r="420" spans="1:8" x14ac:dyDescent="0.25">
      <c r="A420" s="87"/>
      <c r="B420" s="119"/>
      <c r="C420" s="113"/>
      <c r="D420" s="101"/>
      <c r="E420" s="101"/>
      <c r="F420" s="102">
        <f>F419+D420-E420</f>
        <v>0</v>
      </c>
      <c r="G420" s="113"/>
      <c r="H420" s="9"/>
    </row>
    <row r="421" spans="1:8" x14ac:dyDescent="0.25">
      <c r="A421" s="88"/>
      <c r="B421" s="120"/>
      <c r="C421" s="114"/>
      <c r="D421" s="103"/>
      <c r="E421" s="103"/>
      <c r="F421" s="104">
        <f>F420+D421-E421</f>
        <v>0</v>
      </c>
      <c r="G421" s="114"/>
      <c r="H421" s="9"/>
    </row>
    <row r="422" spans="1:8" x14ac:dyDescent="0.25">
      <c r="A422" s="87"/>
      <c r="B422" s="119"/>
      <c r="C422" s="113"/>
      <c r="D422" s="101"/>
      <c r="E422" s="101"/>
      <c r="F422" s="102"/>
      <c r="G422" s="113"/>
      <c r="H422" s="9"/>
    </row>
    <row r="423" spans="1:8" x14ac:dyDescent="0.25">
      <c r="A423" s="88"/>
      <c r="B423" s="120"/>
      <c r="C423" s="114"/>
      <c r="D423" s="103"/>
      <c r="E423" s="103"/>
      <c r="F423" s="104"/>
      <c r="G423" s="114"/>
      <c r="H423" s="9"/>
    </row>
    <row r="424" spans="1:8" x14ac:dyDescent="0.25">
      <c r="A424" s="88"/>
      <c r="B424" s="120"/>
      <c r="C424" s="114"/>
      <c r="D424" s="103"/>
      <c r="E424" s="103"/>
      <c r="F424" s="104"/>
      <c r="G424" s="114"/>
      <c r="H424" s="9"/>
    </row>
    <row r="425" spans="1:8" ht="16.5" x14ac:dyDescent="0.25">
      <c r="A425" s="85" t="s">
        <v>13</v>
      </c>
      <c r="B425" s="116"/>
      <c r="C425" s="111"/>
      <c r="D425" s="97"/>
      <c r="E425" s="97" t="s">
        <v>202</v>
      </c>
      <c r="F425" s="123"/>
      <c r="G425" s="111"/>
      <c r="H425" s="9"/>
    </row>
    <row r="426" spans="1:8" x14ac:dyDescent="0.25">
      <c r="A426" s="109" t="s">
        <v>0</v>
      </c>
      <c r="B426" s="117" t="s">
        <v>14</v>
      </c>
      <c r="C426" s="84" t="s">
        <v>15</v>
      </c>
      <c r="D426" s="98" t="s">
        <v>1</v>
      </c>
      <c r="E426" s="98" t="s">
        <v>2</v>
      </c>
      <c r="F426" s="98" t="s">
        <v>16</v>
      </c>
      <c r="G426" s="84" t="s">
        <v>17</v>
      </c>
      <c r="H426" s="9"/>
    </row>
    <row r="427" spans="1:8" x14ac:dyDescent="0.25">
      <c r="A427" s="86"/>
      <c r="B427" s="118" t="s">
        <v>18</v>
      </c>
      <c r="C427" s="112"/>
      <c r="D427" s="99"/>
      <c r="E427" s="99"/>
      <c r="F427" s="100">
        <v>0</v>
      </c>
      <c r="G427" s="112"/>
      <c r="H427" s="9"/>
    </row>
    <row r="428" spans="1:8" x14ac:dyDescent="0.25">
      <c r="A428" s="87"/>
      <c r="B428" s="119"/>
      <c r="C428" s="113"/>
      <c r="D428" s="101"/>
      <c r="E428" s="101"/>
      <c r="F428" s="102">
        <f>F427+D428-E428</f>
        <v>0</v>
      </c>
      <c r="G428" s="113"/>
      <c r="H428" s="9"/>
    </row>
    <row r="429" spans="1:8" x14ac:dyDescent="0.25">
      <c r="A429" s="88"/>
      <c r="B429" s="120"/>
      <c r="C429" s="114"/>
      <c r="D429" s="103"/>
      <c r="E429" s="103"/>
      <c r="F429" s="104">
        <f>F428+D429-E429</f>
        <v>0</v>
      </c>
      <c r="G429" s="114"/>
      <c r="H429" s="9"/>
    </row>
    <row r="430" spans="1:8" x14ac:dyDescent="0.25">
      <c r="A430" s="87"/>
      <c r="B430" s="119"/>
      <c r="C430" s="113"/>
      <c r="D430" s="101"/>
      <c r="E430" s="101"/>
      <c r="F430" s="102">
        <f>F429+D430-E430</f>
        <v>0</v>
      </c>
      <c r="G430" s="113"/>
      <c r="H430" s="9"/>
    </row>
    <row r="431" spans="1:8" x14ac:dyDescent="0.25">
      <c r="A431" s="88"/>
      <c r="B431" s="120"/>
      <c r="C431" s="114"/>
      <c r="D431" s="103"/>
      <c r="E431" s="103"/>
      <c r="F431" s="104"/>
      <c r="G431" s="114"/>
      <c r="H431" s="9"/>
    </row>
    <row r="432" spans="1:8" x14ac:dyDescent="0.25">
      <c r="A432" s="88"/>
      <c r="B432" s="120"/>
      <c r="C432" s="114"/>
      <c r="D432" s="103"/>
      <c r="E432" s="103"/>
      <c r="F432" s="104"/>
      <c r="G432" s="114"/>
      <c r="H432" s="9"/>
    </row>
    <row r="433" spans="1:8" ht="16.5" x14ac:dyDescent="0.25">
      <c r="A433" s="85" t="s">
        <v>13</v>
      </c>
      <c r="B433" s="116"/>
      <c r="C433" s="111"/>
      <c r="D433" s="97"/>
      <c r="E433" s="97" t="s">
        <v>202</v>
      </c>
      <c r="F433" s="123"/>
      <c r="G433" s="111"/>
      <c r="H433" s="9"/>
    </row>
    <row r="434" spans="1:8" x14ac:dyDescent="0.25">
      <c r="A434" s="109" t="s">
        <v>0</v>
      </c>
      <c r="B434" s="117" t="s">
        <v>14</v>
      </c>
      <c r="C434" s="84" t="s">
        <v>15</v>
      </c>
      <c r="D434" s="98" t="s">
        <v>1</v>
      </c>
      <c r="E434" s="98" t="s">
        <v>2</v>
      </c>
      <c r="F434" s="98" t="s">
        <v>16</v>
      </c>
      <c r="G434" s="84" t="s">
        <v>17</v>
      </c>
      <c r="H434" s="9"/>
    </row>
    <row r="435" spans="1:8" x14ac:dyDescent="0.25">
      <c r="A435" s="86"/>
      <c r="B435" s="118" t="s">
        <v>18</v>
      </c>
      <c r="C435" s="112"/>
      <c r="D435" s="99"/>
      <c r="E435" s="99"/>
      <c r="F435" s="100">
        <v>0</v>
      </c>
      <c r="G435" s="112"/>
      <c r="H435" s="9"/>
    </row>
    <row r="436" spans="1:8" x14ac:dyDescent="0.25">
      <c r="A436" s="87"/>
      <c r="B436" s="119"/>
      <c r="C436" s="113"/>
      <c r="D436" s="101"/>
      <c r="E436" s="101"/>
      <c r="F436" s="102">
        <f>F435+D436-E436</f>
        <v>0</v>
      </c>
      <c r="G436" s="113"/>
      <c r="H436" s="9"/>
    </row>
    <row r="437" spans="1:8" x14ac:dyDescent="0.25">
      <c r="A437" s="88"/>
      <c r="B437" s="120"/>
      <c r="C437" s="114"/>
      <c r="D437" s="103"/>
      <c r="E437" s="103"/>
      <c r="F437" s="104">
        <f>F436+D437-E437</f>
        <v>0</v>
      </c>
      <c r="G437" s="114"/>
      <c r="H437" s="9"/>
    </row>
    <row r="438" spans="1:8" x14ac:dyDescent="0.25">
      <c r="A438" s="87"/>
      <c r="B438" s="119"/>
      <c r="C438" s="113"/>
      <c r="D438" s="101"/>
      <c r="E438" s="101"/>
      <c r="F438" s="102"/>
      <c r="G438" s="113"/>
      <c r="H438" s="9"/>
    </row>
    <row r="439" spans="1:8" x14ac:dyDescent="0.25">
      <c r="A439" s="88"/>
      <c r="B439" s="120"/>
      <c r="C439" s="114"/>
      <c r="D439" s="103"/>
      <c r="E439" s="103"/>
      <c r="F439" s="104"/>
      <c r="G439" s="114"/>
      <c r="H439" s="9"/>
    </row>
    <row r="440" spans="1:8" x14ac:dyDescent="0.25">
      <c r="A440" s="88"/>
      <c r="B440" s="120"/>
      <c r="C440" s="114"/>
      <c r="D440" s="103"/>
      <c r="E440" s="103"/>
      <c r="F440" s="104"/>
      <c r="G440" s="114"/>
      <c r="H440" s="9"/>
    </row>
    <row r="441" spans="1:8" ht="16.5" x14ac:dyDescent="0.25">
      <c r="A441" s="85" t="s">
        <v>13</v>
      </c>
      <c r="B441" s="116"/>
      <c r="C441" s="111"/>
      <c r="D441" s="97"/>
      <c r="E441" s="97" t="s">
        <v>202</v>
      </c>
      <c r="F441" s="123"/>
      <c r="G441" s="111"/>
      <c r="H441" s="9"/>
    </row>
    <row r="442" spans="1:8" x14ac:dyDescent="0.25">
      <c r="A442" s="109" t="s">
        <v>0</v>
      </c>
      <c r="B442" s="117" t="s">
        <v>14</v>
      </c>
      <c r="C442" s="84" t="s">
        <v>15</v>
      </c>
      <c r="D442" s="98" t="s">
        <v>1</v>
      </c>
      <c r="E442" s="98" t="s">
        <v>2</v>
      </c>
      <c r="F442" s="98" t="s">
        <v>16</v>
      </c>
      <c r="G442" s="84" t="s">
        <v>17</v>
      </c>
      <c r="H442" s="9"/>
    </row>
    <row r="443" spans="1:8" x14ac:dyDescent="0.25">
      <c r="A443" s="86"/>
      <c r="B443" s="118" t="s">
        <v>18</v>
      </c>
      <c r="C443" s="112"/>
      <c r="D443" s="99"/>
      <c r="E443" s="99"/>
      <c r="F443" s="100">
        <v>0</v>
      </c>
      <c r="G443" s="112"/>
      <c r="H443" s="9"/>
    </row>
    <row r="444" spans="1:8" x14ac:dyDescent="0.25">
      <c r="A444" s="87"/>
      <c r="B444" s="119"/>
      <c r="C444" s="113"/>
      <c r="D444" s="101"/>
      <c r="E444" s="101"/>
      <c r="F444" s="102"/>
      <c r="G444" s="113"/>
      <c r="H444" s="9"/>
    </row>
    <row r="445" spans="1:8" x14ac:dyDescent="0.25">
      <c r="A445" s="89"/>
      <c r="B445" s="120"/>
      <c r="C445" s="114"/>
      <c r="D445" s="103"/>
      <c r="E445" s="103"/>
      <c r="F445" s="104"/>
      <c r="G445" s="114"/>
      <c r="H445" s="9"/>
    </row>
    <row r="446" spans="1:8" x14ac:dyDescent="0.25">
      <c r="A446" s="87"/>
      <c r="B446" s="119"/>
      <c r="C446" s="113"/>
      <c r="D446" s="101"/>
      <c r="E446" s="101"/>
      <c r="F446" s="102"/>
      <c r="G446" s="113"/>
      <c r="H446" s="9"/>
    </row>
    <row r="447" spans="1:8" x14ac:dyDescent="0.25">
      <c r="A447" s="88"/>
      <c r="B447" s="120"/>
      <c r="C447" s="114"/>
      <c r="D447" s="103"/>
      <c r="E447" s="103"/>
      <c r="F447" s="104"/>
      <c r="G447" s="114"/>
      <c r="H447" s="9"/>
    </row>
    <row r="448" spans="1:8" x14ac:dyDescent="0.25">
      <c r="A448" s="88"/>
      <c r="B448" s="120"/>
      <c r="C448" s="114"/>
      <c r="D448" s="103"/>
      <c r="E448" s="103"/>
      <c r="F448" s="104"/>
      <c r="G448" s="114"/>
      <c r="H448" s="9"/>
    </row>
    <row r="449" spans="1:8" ht="16.5" x14ac:dyDescent="0.25">
      <c r="A449" s="85" t="s">
        <v>13</v>
      </c>
      <c r="B449" s="116"/>
      <c r="C449" s="111"/>
      <c r="D449" s="97"/>
      <c r="E449" s="97" t="s">
        <v>202</v>
      </c>
      <c r="F449" s="123"/>
      <c r="G449" s="111"/>
      <c r="H449" s="9"/>
    </row>
    <row r="450" spans="1:8" x14ac:dyDescent="0.25">
      <c r="A450" s="109" t="s">
        <v>0</v>
      </c>
      <c r="B450" s="117" t="s">
        <v>14</v>
      </c>
      <c r="C450" s="84" t="s">
        <v>15</v>
      </c>
      <c r="D450" s="98" t="s">
        <v>1</v>
      </c>
      <c r="E450" s="98" t="s">
        <v>2</v>
      </c>
      <c r="F450" s="98" t="s">
        <v>16</v>
      </c>
      <c r="G450" s="84" t="s">
        <v>17</v>
      </c>
      <c r="H450" s="9"/>
    </row>
    <row r="451" spans="1:8" x14ac:dyDescent="0.25">
      <c r="A451" s="86"/>
      <c r="B451" s="118" t="s">
        <v>18</v>
      </c>
      <c r="C451" s="112"/>
      <c r="D451" s="99"/>
      <c r="E451" s="99"/>
      <c r="F451" s="100">
        <v>0</v>
      </c>
      <c r="G451" s="112"/>
      <c r="H451" s="9"/>
    </row>
    <row r="452" spans="1:8" x14ac:dyDescent="0.25">
      <c r="A452" s="87"/>
      <c r="B452" s="119"/>
      <c r="C452" s="113"/>
      <c r="D452" s="101"/>
      <c r="E452" s="101"/>
      <c r="F452" s="102">
        <f>F451+D452-E452</f>
        <v>0</v>
      </c>
      <c r="G452" s="113"/>
      <c r="H452" s="9"/>
    </row>
    <row r="453" spans="1:8" x14ac:dyDescent="0.25">
      <c r="A453" s="88"/>
      <c r="B453" s="120"/>
      <c r="C453" s="114"/>
      <c r="D453" s="103"/>
      <c r="E453" s="103"/>
      <c r="F453" s="104">
        <f>F452+D453-E453</f>
        <v>0</v>
      </c>
      <c r="G453" s="114"/>
      <c r="H453" s="9"/>
    </row>
    <row r="454" spans="1:8" x14ac:dyDescent="0.25">
      <c r="A454" s="87"/>
      <c r="B454" s="119"/>
      <c r="C454" s="113"/>
      <c r="D454" s="101"/>
      <c r="E454" s="101"/>
      <c r="F454" s="102"/>
      <c r="G454" s="113"/>
      <c r="H454" s="9"/>
    </row>
    <row r="455" spans="1:8" x14ac:dyDescent="0.25">
      <c r="A455" s="88"/>
      <c r="B455" s="120"/>
      <c r="C455" s="114"/>
      <c r="D455" s="103"/>
      <c r="E455" s="103"/>
      <c r="F455" s="104"/>
      <c r="G455" s="114"/>
      <c r="H455" s="9"/>
    </row>
    <row r="456" spans="1:8" x14ac:dyDescent="0.25">
      <c r="A456" s="88"/>
      <c r="B456" s="120"/>
      <c r="C456" s="114"/>
      <c r="D456" s="103"/>
      <c r="E456" s="103"/>
      <c r="F456" s="104"/>
      <c r="G456" s="114"/>
      <c r="H456" s="9"/>
    </row>
    <row r="457" spans="1:8" ht="16.5" x14ac:dyDescent="0.25">
      <c r="A457" s="85" t="s">
        <v>13</v>
      </c>
      <c r="B457" s="116"/>
      <c r="C457" s="111" t="s">
        <v>19</v>
      </c>
      <c r="D457" s="97"/>
      <c r="E457" s="97" t="s">
        <v>202</v>
      </c>
      <c r="F457" s="123"/>
      <c r="G457" s="111"/>
      <c r="H457" s="9"/>
    </row>
    <row r="458" spans="1:8" x14ac:dyDescent="0.25">
      <c r="A458" s="109" t="s">
        <v>0</v>
      </c>
      <c r="B458" s="117" t="s">
        <v>14</v>
      </c>
      <c r="C458" s="84" t="s">
        <v>15</v>
      </c>
      <c r="D458" s="98" t="s">
        <v>1</v>
      </c>
      <c r="E458" s="98" t="s">
        <v>2</v>
      </c>
      <c r="F458" s="98" t="s">
        <v>16</v>
      </c>
      <c r="G458" s="84" t="s">
        <v>17</v>
      </c>
      <c r="H458" s="9"/>
    </row>
    <row r="459" spans="1:8" x14ac:dyDescent="0.25">
      <c r="A459" s="86"/>
      <c r="B459" s="118" t="s">
        <v>18</v>
      </c>
      <c r="C459" s="112"/>
      <c r="D459" s="99"/>
      <c r="E459" s="99"/>
      <c r="F459" s="100">
        <v>0</v>
      </c>
      <c r="G459" s="112"/>
      <c r="H459" s="9"/>
    </row>
    <row r="460" spans="1:8" x14ac:dyDescent="0.25">
      <c r="A460" s="87"/>
      <c r="B460" s="119"/>
      <c r="C460" s="113"/>
      <c r="D460" s="101"/>
      <c r="E460" s="101"/>
      <c r="F460" s="102">
        <f>F459+D460-E460</f>
        <v>0</v>
      </c>
      <c r="G460" s="113"/>
      <c r="H460" s="9"/>
    </row>
    <row r="461" spans="1:8" x14ac:dyDescent="0.25">
      <c r="A461" s="88"/>
      <c r="B461" s="120"/>
      <c r="C461" s="114"/>
      <c r="D461" s="103"/>
      <c r="E461" s="103"/>
      <c r="F461" s="104"/>
      <c r="G461" s="114"/>
      <c r="H461" s="9"/>
    </row>
    <row r="462" spans="1:8" x14ac:dyDescent="0.25">
      <c r="A462" s="87"/>
      <c r="B462" s="119"/>
      <c r="C462" s="113"/>
      <c r="D462" s="101"/>
      <c r="E462" s="101"/>
      <c r="F462" s="102"/>
      <c r="G462" s="113"/>
      <c r="H462" s="9"/>
    </row>
    <row r="463" spans="1:8" x14ac:dyDescent="0.25">
      <c r="A463" s="88"/>
      <c r="B463" s="120"/>
      <c r="C463" s="114"/>
      <c r="D463" s="103"/>
      <c r="E463" s="103"/>
      <c r="F463" s="104"/>
      <c r="G463" s="114"/>
      <c r="H463" s="9"/>
    </row>
    <row r="464" spans="1:8" x14ac:dyDescent="0.25">
      <c r="A464" s="88"/>
      <c r="B464" s="120"/>
      <c r="C464" s="114"/>
      <c r="D464" s="103"/>
      <c r="E464" s="103"/>
      <c r="F464" s="104"/>
      <c r="G464" s="114"/>
      <c r="H464" s="9"/>
    </row>
    <row r="465" spans="1:8" ht="16.5" x14ac:dyDescent="0.25">
      <c r="A465" s="85" t="s">
        <v>13</v>
      </c>
      <c r="B465" s="116"/>
      <c r="C465" s="111"/>
      <c r="D465" s="97"/>
      <c r="E465" s="97" t="s">
        <v>202</v>
      </c>
      <c r="F465" s="123"/>
      <c r="G465" s="111"/>
      <c r="H465" s="9"/>
    </row>
    <row r="466" spans="1:8" x14ac:dyDescent="0.25">
      <c r="A466" s="109" t="s">
        <v>0</v>
      </c>
      <c r="B466" s="117" t="s">
        <v>14</v>
      </c>
      <c r="C466" s="84" t="s">
        <v>15</v>
      </c>
      <c r="D466" s="98" t="s">
        <v>1</v>
      </c>
      <c r="E466" s="98" t="s">
        <v>2</v>
      </c>
      <c r="F466" s="98" t="s">
        <v>16</v>
      </c>
      <c r="G466" s="84" t="s">
        <v>17</v>
      </c>
      <c r="H466" s="9"/>
    </row>
    <row r="467" spans="1:8" x14ac:dyDescent="0.25">
      <c r="A467" s="86"/>
      <c r="B467" s="118" t="s">
        <v>18</v>
      </c>
      <c r="C467" s="112"/>
      <c r="D467" s="99"/>
      <c r="E467" s="99"/>
      <c r="F467" s="100">
        <v>0</v>
      </c>
      <c r="G467" s="112"/>
      <c r="H467" s="9"/>
    </row>
    <row r="468" spans="1:8" x14ac:dyDescent="0.25">
      <c r="A468" s="87"/>
      <c r="B468" s="121"/>
      <c r="C468" s="113"/>
      <c r="D468" s="101"/>
      <c r="E468" s="101"/>
      <c r="F468" s="102">
        <f>F467+D468-E468</f>
        <v>0</v>
      </c>
      <c r="G468" s="113"/>
      <c r="H468" s="9"/>
    </row>
    <row r="469" spans="1:8" x14ac:dyDescent="0.25">
      <c r="A469" s="88"/>
      <c r="B469" s="120"/>
      <c r="C469" s="114"/>
      <c r="D469" s="103"/>
      <c r="E469" s="103"/>
      <c r="F469" s="104">
        <f>F468+D469-E469</f>
        <v>0</v>
      </c>
      <c r="G469" s="114"/>
      <c r="H469" s="9"/>
    </row>
    <row r="470" spans="1:8" x14ac:dyDescent="0.25">
      <c r="A470" s="87"/>
      <c r="B470" s="119"/>
      <c r="C470" s="113"/>
      <c r="D470" s="101"/>
      <c r="E470" s="101"/>
      <c r="F470" s="102"/>
      <c r="G470" s="113"/>
      <c r="H470" s="9"/>
    </row>
    <row r="471" spans="1:8" x14ac:dyDescent="0.25">
      <c r="A471" s="88"/>
      <c r="B471" s="120"/>
      <c r="C471" s="114"/>
      <c r="D471" s="103"/>
      <c r="E471" s="103"/>
      <c r="F471" s="104"/>
      <c r="G471" s="114"/>
      <c r="H471" s="9"/>
    </row>
    <row r="472" spans="1:8" x14ac:dyDescent="0.25">
      <c r="A472" s="88"/>
      <c r="B472" s="120"/>
      <c r="C472" s="114"/>
      <c r="D472" s="103"/>
      <c r="E472" s="103"/>
      <c r="F472" s="104"/>
      <c r="G472" s="114"/>
      <c r="H472" s="9"/>
    </row>
    <row r="473" spans="1:8" ht="16.5" x14ac:dyDescent="0.25">
      <c r="A473" s="85" t="s">
        <v>13</v>
      </c>
      <c r="B473" s="116"/>
      <c r="C473" s="111"/>
      <c r="D473" s="97"/>
      <c r="E473" s="97" t="s">
        <v>202</v>
      </c>
      <c r="F473" s="123" t="str">
        <f>IFERROR(INDEX(Plancomptable!A:A,MATCH(4652,Plancomptable!B:B,0)),"")</f>
        <v/>
      </c>
      <c r="G473" s="111"/>
      <c r="H473" s="9"/>
    </row>
    <row r="474" spans="1:8" x14ac:dyDescent="0.25">
      <c r="A474" s="109" t="s">
        <v>0</v>
      </c>
      <c r="B474" s="117" t="s">
        <v>14</v>
      </c>
      <c r="C474" s="84" t="s">
        <v>15</v>
      </c>
      <c r="D474" s="98" t="s">
        <v>1</v>
      </c>
      <c r="E474" s="98" t="s">
        <v>2</v>
      </c>
      <c r="F474" s="98" t="s">
        <v>16</v>
      </c>
      <c r="G474" s="84" t="s">
        <v>17</v>
      </c>
      <c r="H474" s="9"/>
    </row>
    <row r="475" spans="1:8" x14ac:dyDescent="0.25">
      <c r="A475" s="86"/>
      <c r="B475" s="118" t="s">
        <v>18</v>
      </c>
      <c r="C475" s="112"/>
      <c r="D475" s="99"/>
      <c r="E475" s="99"/>
      <c r="F475" s="100">
        <v>0</v>
      </c>
      <c r="G475" s="112"/>
      <c r="H475" s="9"/>
    </row>
    <row r="476" spans="1:8" x14ac:dyDescent="0.25">
      <c r="A476" s="87"/>
      <c r="B476" s="119"/>
      <c r="C476" s="113"/>
      <c r="D476" s="101"/>
      <c r="E476" s="101"/>
      <c r="F476" s="102">
        <f>F475+D476-E476</f>
        <v>0</v>
      </c>
      <c r="G476" s="113"/>
      <c r="H476" s="9"/>
    </row>
    <row r="477" spans="1:8" x14ac:dyDescent="0.25">
      <c r="A477" s="88"/>
      <c r="B477" s="120"/>
      <c r="C477" s="114"/>
      <c r="D477" s="103"/>
      <c r="E477" s="103"/>
      <c r="F477" s="104">
        <f>F476+D477-E477</f>
        <v>0</v>
      </c>
      <c r="G477" s="114"/>
      <c r="H477" s="9"/>
    </row>
    <row r="478" spans="1:8" x14ac:dyDescent="0.25">
      <c r="A478" s="87"/>
      <c r="B478" s="119"/>
      <c r="C478" s="113"/>
      <c r="D478" s="101"/>
      <c r="E478" s="101"/>
      <c r="F478" s="102"/>
      <c r="G478" s="113"/>
      <c r="H478" s="9"/>
    </row>
    <row r="479" spans="1:8" x14ac:dyDescent="0.25">
      <c r="A479" s="88"/>
      <c r="B479" s="120"/>
      <c r="C479" s="114"/>
      <c r="D479" s="103"/>
      <c r="E479" s="103"/>
      <c r="F479" s="104"/>
      <c r="G479" s="114"/>
      <c r="H479" s="9"/>
    </row>
    <row r="480" spans="1:8" x14ac:dyDescent="0.25">
      <c r="A480" s="88"/>
      <c r="B480" s="120"/>
      <c r="C480" s="114"/>
      <c r="D480" s="103"/>
      <c r="E480" s="103"/>
      <c r="F480" s="104"/>
      <c r="G480" s="114"/>
      <c r="H480" s="9"/>
    </row>
    <row r="481" spans="1:8" ht="16.5" x14ac:dyDescent="0.25">
      <c r="A481" s="85" t="s">
        <v>13</v>
      </c>
      <c r="B481" s="116"/>
      <c r="C481" s="111"/>
      <c r="D481" s="97"/>
      <c r="E481" s="97" t="s">
        <v>202</v>
      </c>
      <c r="F481" s="123" t="str">
        <f>IFERROR(INDEX(Plancomptable!A:A,MATCH(B481,Plancomptable!B:B,0)),"")</f>
        <v/>
      </c>
      <c r="G481" s="111"/>
      <c r="H481" s="9"/>
    </row>
    <row r="482" spans="1:8" x14ac:dyDescent="0.25">
      <c r="A482" s="109" t="s">
        <v>0</v>
      </c>
      <c r="B482" s="117" t="s">
        <v>14</v>
      </c>
      <c r="C482" s="84" t="s">
        <v>15</v>
      </c>
      <c r="D482" s="98" t="s">
        <v>1</v>
      </c>
      <c r="E482" s="98" t="s">
        <v>2</v>
      </c>
      <c r="F482" s="98" t="s">
        <v>16</v>
      </c>
      <c r="G482" s="84" t="s">
        <v>17</v>
      </c>
      <c r="H482" s="9"/>
    </row>
    <row r="483" spans="1:8" x14ac:dyDescent="0.25">
      <c r="A483" s="86"/>
      <c r="B483" s="118" t="s">
        <v>18</v>
      </c>
      <c r="C483" s="112"/>
      <c r="D483" s="99"/>
      <c r="E483" s="99"/>
      <c r="F483" s="100">
        <v>0</v>
      </c>
      <c r="G483" s="112"/>
      <c r="H483" s="9"/>
    </row>
    <row r="484" spans="1:8" x14ac:dyDescent="0.25">
      <c r="A484" s="87"/>
      <c r="B484" s="119"/>
      <c r="C484" s="113"/>
      <c r="D484" s="101"/>
      <c r="E484" s="101"/>
      <c r="F484" s="102">
        <f>F483+D484-E484</f>
        <v>0</v>
      </c>
      <c r="G484" s="113"/>
      <c r="H484" s="9"/>
    </row>
    <row r="485" spans="1:8" x14ac:dyDescent="0.25">
      <c r="A485" s="88"/>
      <c r="B485" s="120"/>
      <c r="C485" s="114"/>
      <c r="D485" s="103"/>
      <c r="E485" s="103"/>
      <c r="F485" s="104">
        <f>F484+D485-E485</f>
        <v>0</v>
      </c>
      <c r="G485" s="114"/>
      <c r="H485" s="9"/>
    </row>
    <row r="486" spans="1:8" x14ac:dyDescent="0.25">
      <c r="A486" s="87"/>
      <c r="B486" s="119"/>
      <c r="C486" s="113"/>
      <c r="D486" s="101"/>
      <c r="E486" s="101"/>
      <c r="F486" s="102">
        <f>F485+D486-E486</f>
        <v>0</v>
      </c>
      <c r="G486" s="113"/>
      <c r="H486" s="9"/>
    </row>
    <row r="487" spans="1:8" x14ac:dyDescent="0.25">
      <c r="A487" s="88"/>
      <c r="B487" s="120"/>
      <c r="C487" s="114"/>
      <c r="D487" s="103"/>
      <c r="E487" s="103"/>
      <c r="F487" s="104"/>
      <c r="G487" s="114"/>
      <c r="H487" s="9"/>
    </row>
    <row r="488" spans="1:8" x14ac:dyDescent="0.25">
      <c r="A488" s="88"/>
      <c r="B488" s="120"/>
      <c r="C488" s="114"/>
      <c r="D488" s="103"/>
      <c r="E488" s="103"/>
      <c r="F488" s="104"/>
      <c r="G488" s="114"/>
      <c r="H488" s="9"/>
    </row>
    <row r="489" spans="1:8" ht="16.5" x14ac:dyDescent="0.25">
      <c r="A489" s="85" t="s">
        <v>13</v>
      </c>
      <c r="B489" s="116"/>
      <c r="C489" s="111"/>
      <c r="D489" s="97"/>
      <c r="E489" s="97" t="s">
        <v>202</v>
      </c>
      <c r="F489" s="123" t="str">
        <f>IFERROR(INDEX(Plancomptable!A:A,MATCH(B489,Plancomptable!B:B,0)),"")</f>
        <v/>
      </c>
      <c r="G489" s="111"/>
      <c r="H489" s="9"/>
    </row>
    <row r="490" spans="1:8" x14ac:dyDescent="0.25">
      <c r="A490" s="109" t="s">
        <v>0</v>
      </c>
      <c r="B490" s="117" t="s">
        <v>14</v>
      </c>
      <c r="C490" s="84" t="s">
        <v>15</v>
      </c>
      <c r="D490" s="98" t="s">
        <v>1</v>
      </c>
      <c r="E490" s="98" t="s">
        <v>2</v>
      </c>
      <c r="F490" s="98" t="s">
        <v>16</v>
      </c>
      <c r="G490" s="84" t="s">
        <v>17</v>
      </c>
      <c r="H490" s="9"/>
    </row>
    <row r="491" spans="1:8" x14ac:dyDescent="0.25">
      <c r="A491" s="86"/>
      <c r="B491" s="118" t="s">
        <v>18</v>
      </c>
      <c r="C491" s="112"/>
      <c r="D491" s="99"/>
      <c r="E491" s="99"/>
      <c r="F491" s="100">
        <v>0</v>
      </c>
      <c r="G491" s="112"/>
      <c r="H491" s="9"/>
    </row>
    <row r="492" spans="1:8" x14ac:dyDescent="0.25">
      <c r="A492" s="87"/>
      <c r="B492" s="119"/>
      <c r="C492" s="113"/>
      <c r="D492" s="101"/>
      <c r="E492" s="101"/>
      <c r="F492" s="102">
        <f>F491+D492-E492</f>
        <v>0</v>
      </c>
      <c r="G492" s="113"/>
      <c r="H492" s="9"/>
    </row>
    <row r="493" spans="1:8" x14ac:dyDescent="0.25">
      <c r="A493" s="88"/>
      <c r="B493" s="120"/>
      <c r="C493" s="114"/>
      <c r="D493" s="103"/>
      <c r="E493" s="103"/>
      <c r="F493" s="104">
        <f>F492+D493-E493</f>
        <v>0</v>
      </c>
      <c r="G493" s="114"/>
      <c r="H493" s="9"/>
    </row>
    <row r="494" spans="1:8" x14ac:dyDescent="0.25">
      <c r="A494" s="87"/>
      <c r="B494" s="119"/>
      <c r="C494" s="113"/>
      <c r="D494" s="101"/>
      <c r="E494" s="101"/>
      <c r="F494" s="102"/>
      <c r="G494" s="113"/>
      <c r="H494" s="9"/>
    </row>
    <row r="495" spans="1:8" x14ac:dyDescent="0.25">
      <c r="A495" s="88"/>
      <c r="B495" s="120"/>
      <c r="C495" s="114"/>
      <c r="D495" s="103"/>
      <c r="E495" s="103"/>
      <c r="F495" s="104"/>
      <c r="G495" s="114"/>
      <c r="H495" s="9"/>
    </row>
    <row r="496" spans="1:8" x14ac:dyDescent="0.25">
      <c r="A496" s="87"/>
      <c r="B496" s="119"/>
      <c r="C496" s="113"/>
      <c r="D496" s="101"/>
      <c r="E496" s="101"/>
      <c r="F496" s="102"/>
      <c r="G496" s="113"/>
      <c r="H496" s="9"/>
    </row>
    <row r="497" spans="1:8" x14ac:dyDescent="0.25">
      <c r="A497" s="88"/>
      <c r="B497" s="120"/>
      <c r="C497" s="114"/>
      <c r="D497" s="103"/>
      <c r="E497" s="103"/>
      <c r="F497" s="104"/>
      <c r="G497" s="114"/>
      <c r="H497" s="9"/>
    </row>
    <row r="498" spans="1:8" ht="16.5" x14ac:dyDescent="0.25">
      <c r="A498" s="85" t="s">
        <v>13</v>
      </c>
      <c r="B498" s="116"/>
      <c r="C498" s="111"/>
      <c r="D498" s="97"/>
      <c r="E498" s="97" t="s">
        <v>202</v>
      </c>
      <c r="F498" s="123" t="str">
        <f>IFERROR(INDEX(Plancomptable!A:A,MATCH(B498,Plancomptable!B:B,0)),"")</f>
        <v/>
      </c>
      <c r="G498" s="111"/>
      <c r="H498" s="9"/>
    </row>
    <row r="499" spans="1:8" x14ac:dyDescent="0.25">
      <c r="A499" s="109" t="s">
        <v>0</v>
      </c>
      <c r="B499" s="117" t="s">
        <v>14</v>
      </c>
      <c r="C499" s="84" t="s">
        <v>15</v>
      </c>
      <c r="D499" s="98" t="s">
        <v>1</v>
      </c>
      <c r="E499" s="98" t="s">
        <v>2</v>
      </c>
      <c r="F499" s="98" t="s">
        <v>16</v>
      </c>
      <c r="G499" s="84" t="s">
        <v>17</v>
      </c>
      <c r="H499" s="9"/>
    </row>
    <row r="500" spans="1:8" x14ac:dyDescent="0.25">
      <c r="A500" s="86"/>
      <c r="B500" s="118" t="s">
        <v>18</v>
      </c>
      <c r="C500" s="112"/>
      <c r="D500" s="99"/>
      <c r="E500" s="99"/>
      <c r="F500" s="100">
        <v>0</v>
      </c>
      <c r="G500" s="112"/>
      <c r="H500" s="9"/>
    </row>
    <row r="501" spans="1:8" x14ac:dyDescent="0.25">
      <c r="A501" s="87"/>
      <c r="B501" s="119"/>
      <c r="C501" s="113"/>
      <c r="D501" s="101"/>
      <c r="E501" s="101"/>
      <c r="F501" s="102">
        <f>F500+D501-E501</f>
        <v>0</v>
      </c>
      <c r="G501" s="113"/>
      <c r="H501" s="9"/>
    </row>
    <row r="502" spans="1:8" x14ac:dyDescent="0.25">
      <c r="A502" s="88"/>
      <c r="B502" s="120"/>
      <c r="C502" s="114"/>
      <c r="D502" s="103"/>
      <c r="E502" s="103"/>
      <c r="F502" s="104">
        <f>F501+D502-E502</f>
        <v>0</v>
      </c>
      <c r="G502" s="114"/>
      <c r="H502" s="9"/>
    </row>
    <row r="503" spans="1:8" x14ac:dyDescent="0.25">
      <c r="A503" s="87"/>
      <c r="B503" s="119"/>
      <c r="C503" s="113"/>
      <c r="D503" s="101"/>
      <c r="E503" s="101"/>
      <c r="F503" s="102">
        <f>F502+D503-E503</f>
        <v>0</v>
      </c>
      <c r="G503" s="113"/>
      <c r="H503" s="9"/>
    </row>
    <row r="504" spans="1:8" x14ac:dyDescent="0.25">
      <c r="A504" s="88"/>
      <c r="B504" s="120"/>
      <c r="C504" s="114"/>
      <c r="D504" s="103"/>
      <c r="E504" s="103"/>
      <c r="F504" s="104"/>
      <c r="G504" s="114"/>
      <c r="H504" s="9"/>
    </row>
    <row r="505" spans="1:8" x14ac:dyDescent="0.25">
      <c r="A505" s="96"/>
      <c r="B505" s="122"/>
      <c r="C505" s="115"/>
      <c r="D505" s="105"/>
      <c r="E505" s="105"/>
      <c r="F505" s="106"/>
      <c r="G505" s="115"/>
    </row>
    <row r="506" spans="1:8" x14ac:dyDescent="0.25">
      <c r="A506" s="96"/>
      <c r="B506" s="122"/>
      <c r="C506" s="115"/>
      <c r="D506" s="105"/>
      <c r="E506" s="105"/>
      <c r="F506" s="106"/>
      <c r="G506" s="115"/>
    </row>
    <row r="507" spans="1:8" x14ac:dyDescent="0.25">
      <c r="A507" s="96"/>
      <c r="B507" s="122"/>
      <c r="C507" s="115"/>
      <c r="D507" s="105"/>
      <c r="E507" s="105"/>
      <c r="F507" s="106"/>
      <c r="G507" s="115"/>
    </row>
    <row r="508" spans="1:8" x14ac:dyDescent="0.25">
      <c r="A508" s="96"/>
      <c r="B508" s="122"/>
      <c r="C508" s="115"/>
      <c r="D508" s="105"/>
      <c r="E508" s="105"/>
      <c r="F508" s="106"/>
      <c r="G508" s="115"/>
    </row>
    <row r="509" spans="1:8" x14ac:dyDescent="0.25">
      <c r="A509" s="96"/>
      <c r="B509" s="122"/>
      <c r="C509" s="115"/>
      <c r="D509" s="105"/>
      <c r="E509" s="105"/>
      <c r="F509" s="106"/>
      <c r="G509" s="115"/>
    </row>
    <row r="510" spans="1:8" x14ac:dyDescent="0.25">
      <c r="A510" s="96"/>
      <c r="B510" s="122"/>
      <c r="C510" s="115"/>
      <c r="D510" s="105"/>
      <c r="E510" s="105"/>
      <c r="F510" s="106"/>
      <c r="G510" s="115"/>
    </row>
    <row r="511" spans="1:8" x14ac:dyDescent="0.25">
      <c r="A511" s="96"/>
      <c r="B511" s="122"/>
      <c r="C511" s="115"/>
      <c r="D511" s="105"/>
      <c r="E511" s="105"/>
      <c r="F511" s="106"/>
      <c r="G511" s="115"/>
    </row>
    <row r="512" spans="1:8" x14ac:dyDescent="0.25">
      <c r="A512" s="96"/>
      <c r="B512" s="122"/>
      <c r="C512" s="115"/>
      <c r="D512" s="105"/>
      <c r="E512" s="105"/>
      <c r="F512" s="106"/>
      <c r="G512" s="115"/>
    </row>
    <row r="513" spans="1:7" x14ac:dyDescent="0.25">
      <c r="A513" s="96"/>
      <c r="B513" s="122"/>
      <c r="C513" s="115"/>
      <c r="D513" s="105"/>
      <c r="E513" s="105"/>
      <c r="F513" s="106"/>
      <c r="G513" s="115"/>
    </row>
    <row r="514" spans="1:7" x14ac:dyDescent="0.25">
      <c r="A514" s="96"/>
      <c r="B514" s="122"/>
      <c r="C514" s="115"/>
      <c r="D514" s="105"/>
      <c r="E514" s="105"/>
      <c r="F514" s="106"/>
      <c r="G514" s="115"/>
    </row>
    <row r="515" spans="1:7" x14ac:dyDescent="0.25">
      <c r="A515" s="96"/>
      <c r="B515" s="122"/>
      <c r="C515" s="115"/>
      <c r="D515" s="105"/>
      <c r="E515" s="105"/>
      <c r="F515" s="106"/>
      <c r="G515" s="115"/>
    </row>
    <row r="516" spans="1:7" x14ac:dyDescent="0.25">
      <c r="A516" s="96"/>
      <c r="B516" s="122"/>
      <c r="C516" s="115"/>
      <c r="D516" s="105"/>
      <c r="E516" s="105"/>
      <c r="F516" s="106"/>
      <c r="G516" s="115"/>
    </row>
    <row r="517" spans="1:7" x14ac:dyDescent="0.25">
      <c r="A517" s="96"/>
      <c r="B517" s="122"/>
      <c r="C517" s="115"/>
      <c r="D517" s="105"/>
      <c r="E517" s="105"/>
      <c r="F517" s="106"/>
      <c r="G517" s="115"/>
    </row>
    <row r="518" spans="1:7" x14ac:dyDescent="0.25">
      <c r="A518" s="96"/>
      <c r="B518" s="122"/>
      <c r="C518" s="115"/>
      <c r="D518" s="105"/>
      <c r="E518" s="105"/>
      <c r="F518" s="106"/>
      <c r="G518" s="115"/>
    </row>
    <row r="519" spans="1:7" x14ac:dyDescent="0.25">
      <c r="A519" s="96"/>
      <c r="B519" s="122"/>
      <c r="C519" s="115"/>
      <c r="D519" s="105"/>
      <c r="E519" s="105"/>
      <c r="F519" s="106"/>
      <c r="G519" s="115"/>
    </row>
    <row r="520" spans="1:7" x14ac:dyDescent="0.25">
      <c r="A520" s="96"/>
      <c r="B520" s="122"/>
      <c r="C520" s="115"/>
      <c r="D520" s="105"/>
      <c r="E520" s="105"/>
      <c r="F520" s="106"/>
      <c r="G520" s="115"/>
    </row>
    <row r="521" spans="1:7" x14ac:dyDescent="0.25">
      <c r="A521" s="96"/>
      <c r="B521" s="122"/>
      <c r="C521" s="115"/>
      <c r="D521" s="105"/>
      <c r="E521" s="105"/>
      <c r="F521" s="106"/>
      <c r="G521" s="115"/>
    </row>
    <row r="522" spans="1:7" x14ac:dyDescent="0.25">
      <c r="A522" s="96"/>
      <c r="B522" s="122"/>
      <c r="C522" s="115"/>
      <c r="D522" s="105"/>
      <c r="E522" s="105"/>
      <c r="F522" s="106"/>
      <c r="G522" s="115"/>
    </row>
    <row r="523" spans="1:7" x14ac:dyDescent="0.25">
      <c r="A523" s="96"/>
      <c r="B523" s="122"/>
      <c r="C523" s="115"/>
      <c r="D523" s="105"/>
      <c r="E523" s="105"/>
      <c r="F523" s="106"/>
      <c r="G523" s="115"/>
    </row>
    <row r="524" spans="1:7" x14ac:dyDescent="0.25">
      <c r="A524" s="96"/>
      <c r="B524" s="122"/>
      <c r="C524" s="115"/>
      <c r="D524" s="105"/>
      <c r="E524" s="105"/>
      <c r="F524" s="106"/>
      <c r="G524" s="115"/>
    </row>
    <row r="525" spans="1:7" x14ac:dyDescent="0.25">
      <c r="A525" s="96"/>
      <c r="B525" s="122"/>
      <c r="C525" s="115"/>
      <c r="D525" s="105"/>
      <c r="E525" s="105"/>
      <c r="F525" s="106"/>
      <c r="G525" s="115"/>
    </row>
    <row r="526" spans="1:7" x14ac:dyDescent="0.25">
      <c r="A526" s="96"/>
      <c r="B526" s="122"/>
      <c r="C526" s="115"/>
      <c r="D526" s="105"/>
      <c r="E526" s="105"/>
      <c r="F526" s="106"/>
      <c r="G526" s="115"/>
    </row>
    <row r="527" spans="1:7" x14ac:dyDescent="0.25">
      <c r="A527" s="96"/>
      <c r="B527" s="122"/>
      <c r="C527" s="115"/>
      <c r="D527" s="105"/>
      <c r="E527" s="105"/>
      <c r="F527" s="106"/>
      <c r="G527" s="115"/>
    </row>
    <row r="528" spans="1:7" x14ac:dyDescent="0.25">
      <c r="A528" s="96"/>
      <c r="B528" s="122"/>
      <c r="C528" s="115"/>
      <c r="D528" s="105"/>
      <c r="E528" s="105"/>
      <c r="F528" s="106"/>
      <c r="G528" s="115"/>
    </row>
    <row r="529" spans="1:7" x14ac:dyDescent="0.25">
      <c r="A529" s="96"/>
      <c r="B529" s="122"/>
      <c r="C529" s="115"/>
      <c r="D529" s="105"/>
      <c r="E529" s="105"/>
      <c r="F529" s="106"/>
      <c r="G529" s="115"/>
    </row>
    <row r="530" spans="1:7" x14ac:dyDescent="0.25">
      <c r="A530" s="96"/>
      <c r="B530" s="122"/>
      <c r="C530" s="115"/>
      <c r="D530" s="105"/>
      <c r="E530" s="105"/>
      <c r="F530" s="106"/>
      <c r="G530" s="115"/>
    </row>
    <row r="531" spans="1:7" x14ac:dyDescent="0.25">
      <c r="A531" s="96"/>
      <c r="B531" s="122"/>
      <c r="C531" s="115"/>
      <c r="D531" s="105"/>
      <c r="E531" s="105"/>
      <c r="F531" s="106"/>
      <c r="G531" s="115"/>
    </row>
    <row r="532" spans="1:7" x14ac:dyDescent="0.25">
      <c r="A532" s="96"/>
      <c r="B532" s="122"/>
      <c r="C532" s="115"/>
      <c r="D532" s="105"/>
      <c r="E532" s="105"/>
      <c r="F532" s="106"/>
      <c r="G532" s="115"/>
    </row>
    <row r="533" spans="1:7" x14ac:dyDescent="0.25">
      <c r="A533" s="96"/>
      <c r="B533" s="122"/>
      <c r="C533" s="115"/>
      <c r="D533" s="105"/>
      <c r="E533" s="105"/>
      <c r="F533" s="106"/>
      <c r="G533" s="115"/>
    </row>
    <row r="534" spans="1:7" x14ac:dyDescent="0.25">
      <c r="A534" s="96"/>
      <c r="B534" s="122"/>
      <c r="C534" s="115"/>
      <c r="D534" s="105"/>
      <c r="E534" s="105"/>
      <c r="F534" s="106"/>
      <c r="G534" s="115"/>
    </row>
    <row r="535" spans="1:7" x14ac:dyDescent="0.25">
      <c r="A535" s="96"/>
      <c r="B535" s="122"/>
      <c r="C535" s="115"/>
      <c r="D535" s="105"/>
      <c r="E535" s="105"/>
      <c r="F535" s="106"/>
      <c r="G535" s="115"/>
    </row>
    <row r="536" spans="1:7" x14ac:dyDescent="0.25">
      <c r="A536" s="96"/>
      <c r="B536" s="122"/>
      <c r="C536" s="115"/>
      <c r="D536" s="105"/>
      <c r="E536" s="105"/>
      <c r="F536" s="106"/>
      <c r="G536" s="115"/>
    </row>
    <row r="537" spans="1:7" x14ac:dyDescent="0.25">
      <c r="A537" s="96"/>
      <c r="B537" s="122"/>
      <c r="C537" s="115"/>
      <c r="D537" s="105"/>
      <c r="E537" s="105"/>
      <c r="F537" s="106"/>
      <c r="G537" s="115"/>
    </row>
    <row r="538" spans="1:7" x14ac:dyDescent="0.25">
      <c r="A538" s="96"/>
      <c r="B538" s="122"/>
      <c r="C538" s="115"/>
      <c r="D538" s="105"/>
      <c r="E538" s="105"/>
      <c r="F538" s="106"/>
      <c r="G538" s="115"/>
    </row>
    <row r="539" spans="1:7" x14ac:dyDescent="0.25">
      <c r="A539" s="96"/>
      <c r="B539" s="122"/>
      <c r="C539" s="115"/>
      <c r="D539" s="105"/>
      <c r="E539" s="105"/>
      <c r="F539" s="106"/>
      <c r="G539" s="115"/>
    </row>
    <row r="540" spans="1:7" x14ac:dyDescent="0.25">
      <c r="A540" s="96"/>
      <c r="B540" s="122"/>
      <c r="C540" s="115"/>
      <c r="D540" s="105"/>
      <c r="E540" s="105"/>
      <c r="F540" s="106"/>
      <c r="G540" s="115"/>
    </row>
    <row r="541" spans="1:7" x14ac:dyDescent="0.25">
      <c r="A541" s="96"/>
      <c r="B541" s="122"/>
      <c r="C541" s="115"/>
      <c r="D541" s="105"/>
      <c r="E541" s="105"/>
      <c r="F541" s="106"/>
      <c r="G541" s="115"/>
    </row>
    <row r="542" spans="1:7" x14ac:dyDescent="0.25">
      <c r="A542" s="96"/>
      <c r="B542" s="122"/>
      <c r="C542" s="115"/>
      <c r="D542" s="105"/>
      <c r="E542" s="105"/>
      <c r="F542" s="106"/>
      <c r="G542" s="115"/>
    </row>
    <row r="543" spans="1:7" x14ac:dyDescent="0.25">
      <c r="A543" s="96"/>
      <c r="B543" s="122"/>
      <c r="C543" s="115"/>
      <c r="D543" s="105"/>
      <c r="E543" s="105"/>
      <c r="F543" s="106"/>
      <c r="G543" s="115"/>
    </row>
    <row r="544" spans="1:7" x14ac:dyDescent="0.25">
      <c r="A544" s="96"/>
      <c r="B544" s="122"/>
      <c r="C544" s="115"/>
      <c r="D544" s="105"/>
      <c r="E544" s="105"/>
      <c r="F544" s="106"/>
      <c r="G544" s="115"/>
    </row>
    <row r="545" spans="1:7" x14ac:dyDescent="0.25">
      <c r="A545" s="96"/>
      <c r="B545" s="122"/>
      <c r="C545" s="115"/>
      <c r="D545" s="105"/>
      <c r="E545" s="105"/>
      <c r="F545" s="106"/>
      <c r="G545" s="115"/>
    </row>
    <row r="546" spans="1:7" x14ac:dyDescent="0.25">
      <c r="A546" s="96"/>
      <c r="B546" s="122"/>
      <c r="C546" s="115"/>
      <c r="D546" s="105"/>
      <c r="E546" s="105"/>
      <c r="F546" s="106"/>
      <c r="G546" s="115"/>
    </row>
    <row r="547" spans="1:7" x14ac:dyDescent="0.25">
      <c r="A547" s="96"/>
      <c r="B547" s="122"/>
      <c r="C547" s="115"/>
      <c r="D547" s="105"/>
      <c r="E547" s="105"/>
      <c r="F547" s="106"/>
      <c r="G547" s="115"/>
    </row>
    <row r="548" spans="1:7" x14ac:dyDescent="0.25">
      <c r="A548" s="96"/>
      <c r="B548" s="122"/>
      <c r="C548" s="115"/>
      <c r="D548" s="105"/>
      <c r="E548" s="105"/>
      <c r="F548" s="106"/>
      <c r="G548" s="115"/>
    </row>
    <row r="549" spans="1:7" x14ac:dyDescent="0.25">
      <c r="A549" s="96"/>
      <c r="B549" s="122"/>
      <c r="C549" s="115"/>
      <c r="D549" s="105"/>
      <c r="E549" s="105"/>
      <c r="F549" s="106"/>
      <c r="G549" s="115"/>
    </row>
    <row r="550" spans="1:7" x14ac:dyDescent="0.25">
      <c r="A550" s="96"/>
      <c r="B550" s="122"/>
      <c r="C550" s="115"/>
      <c r="D550" s="105"/>
      <c r="E550" s="105"/>
      <c r="F550" s="106"/>
      <c r="G550" s="115"/>
    </row>
    <row r="551" spans="1:7" x14ac:dyDescent="0.25">
      <c r="A551" s="96"/>
      <c r="B551" s="122"/>
      <c r="C551" s="115"/>
      <c r="D551" s="105"/>
      <c r="E551" s="105"/>
      <c r="F551" s="106"/>
      <c r="G551" s="115"/>
    </row>
    <row r="552" spans="1:7" x14ac:dyDescent="0.25">
      <c r="A552" s="96"/>
      <c r="B552" s="122"/>
      <c r="C552" s="115"/>
      <c r="D552" s="105"/>
      <c r="E552" s="105"/>
      <c r="F552" s="106"/>
      <c r="G552" s="115"/>
    </row>
    <row r="553" spans="1:7" x14ac:dyDescent="0.25">
      <c r="A553" s="96"/>
      <c r="B553" s="122"/>
      <c r="C553" s="115"/>
      <c r="D553" s="105"/>
      <c r="E553" s="105"/>
      <c r="F553" s="106"/>
      <c r="G553" s="115"/>
    </row>
    <row r="554" spans="1:7" x14ac:dyDescent="0.25">
      <c r="A554" s="96"/>
      <c r="B554" s="122"/>
      <c r="C554" s="115"/>
      <c r="D554" s="105"/>
      <c r="E554" s="105"/>
      <c r="F554" s="106"/>
      <c r="G554" s="115"/>
    </row>
    <row r="555" spans="1:7" x14ac:dyDescent="0.25">
      <c r="A555" s="96"/>
      <c r="B555" s="122"/>
      <c r="C555" s="115"/>
      <c r="D555" s="105"/>
      <c r="E555" s="105"/>
      <c r="F555" s="106"/>
      <c r="G555" s="115"/>
    </row>
    <row r="556" spans="1:7" x14ac:dyDescent="0.25">
      <c r="A556" s="96"/>
      <c r="B556" s="122"/>
      <c r="C556" s="115"/>
      <c r="D556" s="105"/>
      <c r="E556" s="105"/>
      <c r="F556" s="106"/>
      <c r="G556" s="115"/>
    </row>
    <row r="557" spans="1:7" x14ac:dyDescent="0.25">
      <c r="A557" s="96"/>
      <c r="B557" s="122"/>
      <c r="C557" s="115"/>
      <c r="D557" s="105"/>
      <c r="E557" s="105"/>
      <c r="F557" s="106"/>
      <c r="G557" s="115"/>
    </row>
    <row r="558" spans="1:7" x14ac:dyDescent="0.25">
      <c r="A558" s="96"/>
      <c r="B558" s="122"/>
      <c r="C558" s="115"/>
      <c r="D558" s="105"/>
      <c r="E558" s="105"/>
      <c r="F558" s="106"/>
      <c r="G558" s="115"/>
    </row>
    <row r="559" spans="1:7" x14ac:dyDescent="0.25">
      <c r="A559" s="96"/>
      <c r="B559" s="122"/>
      <c r="C559" s="115"/>
      <c r="D559" s="105"/>
      <c r="E559" s="105"/>
      <c r="F559" s="106"/>
      <c r="G559" s="115"/>
    </row>
    <row r="560" spans="1:7" x14ac:dyDescent="0.25">
      <c r="A560" s="96"/>
      <c r="B560" s="122"/>
      <c r="C560" s="115"/>
      <c r="D560" s="105"/>
      <c r="E560" s="105"/>
      <c r="F560" s="106"/>
      <c r="G560" s="115"/>
    </row>
    <row r="561" spans="1:7" x14ac:dyDescent="0.25">
      <c r="A561" s="96"/>
      <c r="B561" s="122"/>
      <c r="C561" s="115"/>
      <c r="D561" s="105"/>
      <c r="E561" s="105"/>
      <c r="F561" s="106"/>
      <c r="G561" s="115"/>
    </row>
    <row r="562" spans="1:7" x14ac:dyDescent="0.25">
      <c r="A562" s="96"/>
      <c r="B562" s="122"/>
      <c r="C562" s="115"/>
      <c r="D562" s="105"/>
      <c r="E562" s="105"/>
      <c r="F562" s="106"/>
      <c r="G562" s="115"/>
    </row>
    <row r="563" spans="1:7" x14ac:dyDescent="0.25">
      <c r="A563" s="96"/>
      <c r="B563" s="122"/>
      <c r="C563" s="115"/>
      <c r="D563" s="105"/>
      <c r="E563" s="105"/>
      <c r="F563" s="106"/>
      <c r="G563" s="115"/>
    </row>
    <row r="564" spans="1:7" x14ac:dyDescent="0.25">
      <c r="A564" s="96"/>
      <c r="B564" s="122"/>
      <c r="C564" s="115"/>
      <c r="D564" s="105"/>
      <c r="E564" s="105"/>
      <c r="F564" s="106"/>
      <c r="G564" s="115"/>
    </row>
    <row r="565" spans="1:7" x14ac:dyDescent="0.25">
      <c r="A565" s="96"/>
      <c r="B565" s="122"/>
      <c r="C565" s="115"/>
      <c r="D565" s="105"/>
      <c r="E565" s="105"/>
      <c r="F565" s="106"/>
      <c r="G565" s="115"/>
    </row>
    <row r="566" spans="1:7" x14ac:dyDescent="0.25">
      <c r="A566" s="96"/>
      <c r="B566" s="122"/>
      <c r="C566" s="115"/>
      <c r="D566" s="105"/>
      <c r="E566" s="105"/>
      <c r="F566" s="106"/>
      <c r="G566" s="115"/>
    </row>
    <row r="567" spans="1:7" x14ac:dyDescent="0.25">
      <c r="A567" s="96"/>
      <c r="B567" s="122"/>
      <c r="C567" s="115"/>
      <c r="D567" s="105"/>
      <c r="E567" s="105"/>
      <c r="F567" s="106"/>
      <c r="G567" s="115"/>
    </row>
    <row r="568" spans="1:7" x14ac:dyDescent="0.25">
      <c r="A568" s="96"/>
      <c r="B568" s="122"/>
      <c r="C568" s="115"/>
      <c r="D568" s="105"/>
      <c r="E568" s="105"/>
      <c r="F568" s="106"/>
      <c r="G568" s="115"/>
    </row>
    <row r="569" spans="1:7" x14ac:dyDescent="0.25">
      <c r="A569" s="96"/>
      <c r="B569" s="122"/>
      <c r="C569" s="115"/>
      <c r="D569" s="105"/>
      <c r="E569" s="105"/>
      <c r="F569" s="106"/>
      <c r="G569" s="115"/>
    </row>
    <row r="570" spans="1:7" x14ac:dyDescent="0.25">
      <c r="A570" s="96"/>
      <c r="B570" s="122"/>
      <c r="C570" s="115"/>
      <c r="D570" s="105"/>
      <c r="E570" s="105"/>
      <c r="F570" s="106"/>
      <c r="G570" s="115"/>
    </row>
    <row r="571" spans="1:7" x14ac:dyDescent="0.25">
      <c r="A571" s="96"/>
      <c r="B571" s="122"/>
      <c r="C571" s="115"/>
      <c r="D571" s="105"/>
      <c r="E571" s="105"/>
      <c r="F571" s="106"/>
      <c r="G571" s="115"/>
    </row>
    <row r="572" spans="1:7" x14ac:dyDescent="0.25">
      <c r="A572" s="96"/>
      <c r="B572" s="122"/>
      <c r="C572" s="115"/>
      <c r="D572" s="105"/>
      <c r="E572" s="105"/>
      <c r="F572" s="106"/>
      <c r="G572" s="115"/>
    </row>
    <row r="573" spans="1:7" x14ac:dyDescent="0.25">
      <c r="A573" s="96"/>
      <c r="B573" s="122"/>
      <c r="C573" s="115"/>
      <c r="D573" s="105"/>
      <c r="E573" s="105"/>
      <c r="F573" s="106"/>
      <c r="G573" s="115"/>
    </row>
    <row r="574" spans="1:7" x14ac:dyDescent="0.25">
      <c r="A574" s="96"/>
      <c r="B574" s="122"/>
      <c r="C574" s="115"/>
      <c r="D574" s="105"/>
      <c r="E574" s="105"/>
      <c r="F574" s="106"/>
      <c r="G574" s="115"/>
    </row>
    <row r="575" spans="1:7" x14ac:dyDescent="0.25">
      <c r="A575" s="96"/>
      <c r="B575" s="122"/>
      <c r="C575" s="115"/>
      <c r="D575" s="105"/>
      <c r="E575" s="105"/>
      <c r="F575" s="106"/>
      <c r="G575" s="115"/>
    </row>
    <row r="576" spans="1:7" x14ac:dyDescent="0.25">
      <c r="A576" s="96"/>
      <c r="B576" s="122"/>
      <c r="C576" s="115"/>
      <c r="D576" s="105"/>
      <c r="E576" s="105"/>
      <c r="F576" s="106"/>
      <c r="G576" s="115"/>
    </row>
    <row r="577" spans="1:7" x14ac:dyDescent="0.25">
      <c r="A577" s="96"/>
      <c r="B577" s="122"/>
      <c r="C577" s="115"/>
      <c r="D577" s="105"/>
      <c r="E577" s="105"/>
      <c r="F577" s="106"/>
      <c r="G577" s="115"/>
    </row>
    <row r="578" spans="1:7" x14ac:dyDescent="0.25">
      <c r="A578" s="96"/>
      <c r="B578" s="122"/>
      <c r="C578" s="115"/>
      <c r="D578" s="105"/>
      <c r="E578" s="105"/>
      <c r="F578" s="106"/>
      <c r="G578" s="115"/>
    </row>
    <row r="579" spans="1:7" x14ac:dyDescent="0.25">
      <c r="A579" s="96"/>
      <c r="B579" s="122"/>
      <c r="C579" s="115"/>
      <c r="D579" s="105"/>
      <c r="E579" s="105"/>
      <c r="F579" s="106"/>
      <c r="G579" s="115"/>
    </row>
    <row r="580" spans="1:7" x14ac:dyDescent="0.25">
      <c r="A580" s="96"/>
      <c r="B580" s="122"/>
      <c r="C580" s="115"/>
      <c r="D580" s="105"/>
      <c r="E580" s="105"/>
      <c r="F580" s="106"/>
      <c r="G580" s="115"/>
    </row>
    <row r="581" spans="1:7" x14ac:dyDescent="0.25">
      <c r="A581" s="96"/>
      <c r="B581" s="122"/>
      <c r="C581" s="115"/>
      <c r="D581" s="105"/>
      <c r="E581" s="105"/>
      <c r="F581" s="106"/>
      <c r="G581" s="115"/>
    </row>
    <row r="582" spans="1:7" x14ac:dyDescent="0.25">
      <c r="A582" s="96"/>
      <c r="B582" s="122"/>
      <c r="C582" s="115"/>
      <c r="D582" s="105"/>
      <c r="E582" s="105"/>
      <c r="F582" s="106"/>
      <c r="G582" s="115"/>
    </row>
    <row r="583" spans="1:7" x14ac:dyDescent="0.25">
      <c r="A583" s="96"/>
      <c r="B583" s="122"/>
      <c r="C583" s="115"/>
      <c r="D583" s="105"/>
      <c r="E583" s="105"/>
      <c r="F583" s="106"/>
      <c r="G583" s="115"/>
    </row>
    <row r="584" spans="1:7" x14ac:dyDescent="0.25">
      <c r="A584" s="96"/>
      <c r="B584" s="122"/>
      <c r="C584" s="115"/>
      <c r="D584" s="105"/>
      <c r="E584" s="105"/>
      <c r="F584" s="106"/>
      <c r="G584" s="115"/>
    </row>
    <row r="585" spans="1:7" x14ac:dyDescent="0.25">
      <c r="A585" s="96"/>
      <c r="B585" s="122"/>
      <c r="C585" s="115"/>
      <c r="D585" s="105"/>
      <c r="E585" s="105"/>
      <c r="F585" s="106"/>
      <c r="G585" s="115"/>
    </row>
    <row r="586" spans="1:7" x14ac:dyDescent="0.25">
      <c r="A586" s="96"/>
      <c r="B586" s="122"/>
      <c r="C586" s="115"/>
      <c r="D586" s="105"/>
      <c r="E586" s="105"/>
      <c r="F586" s="106"/>
      <c r="G586" s="115"/>
    </row>
    <row r="587" spans="1:7" x14ac:dyDescent="0.25">
      <c r="A587" s="96"/>
      <c r="B587" s="122"/>
      <c r="C587" s="115"/>
      <c r="D587" s="105"/>
      <c r="E587" s="105"/>
      <c r="F587" s="106"/>
      <c r="G587" s="115"/>
    </row>
    <row r="588" spans="1:7" x14ac:dyDescent="0.25">
      <c r="A588" s="96"/>
      <c r="B588" s="122"/>
      <c r="C588" s="115"/>
      <c r="D588" s="105"/>
      <c r="E588" s="105"/>
      <c r="F588" s="106"/>
      <c r="G588" s="115"/>
    </row>
    <row r="589" spans="1:7" x14ac:dyDescent="0.25">
      <c r="A589" s="96"/>
      <c r="B589" s="122"/>
      <c r="C589" s="115"/>
      <c r="D589" s="105"/>
      <c r="E589" s="105"/>
      <c r="F589" s="106"/>
      <c r="G589" s="115"/>
    </row>
    <row r="590" spans="1:7" x14ac:dyDescent="0.25">
      <c r="A590" s="96"/>
      <c r="B590" s="122"/>
      <c r="C590" s="115"/>
      <c r="D590" s="105"/>
      <c r="E590" s="105"/>
      <c r="F590" s="106"/>
      <c r="G590" s="115"/>
    </row>
    <row r="591" spans="1:7" x14ac:dyDescent="0.25">
      <c r="A591" s="96"/>
      <c r="B591" s="122"/>
      <c r="C591" s="115"/>
      <c r="D591" s="105"/>
      <c r="E591" s="105"/>
      <c r="F591" s="106"/>
      <c r="G591" s="115"/>
    </row>
    <row r="592" spans="1:7" x14ac:dyDescent="0.25">
      <c r="A592" s="96"/>
      <c r="B592" s="122"/>
      <c r="C592" s="115"/>
      <c r="D592" s="105"/>
      <c r="E592" s="105"/>
      <c r="F592" s="106"/>
      <c r="G592" s="115"/>
    </row>
    <row r="593" spans="1:7" x14ac:dyDescent="0.25">
      <c r="A593" s="96"/>
      <c r="B593" s="122"/>
      <c r="C593" s="115"/>
      <c r="D593" s="105"/>
      <c r="E593" s="105"/>
      <c r="F593" s="106"/>
      <c r="G593" s="115"/>
    </row>
    <row r="594" spans="1:7" x14ac:dyDescent="0.25">
      <c r="A594" s="96"/>
      <c r="B594" s="122"/>
      <c r="C594" s="115"/>
      <c r="D594" s="105"/>
      <c r="E594" s="105"/>
      <c r="F594" s="106"/>
      <c r="G594" s="115"/>
    </row>
    <row r="595" spans="1:7" x14ac:dyDescent="0.25">
      <c r="A595" s="96"/>
      <c r="B595" s="122"/>
      <c r="C595" s="115"/>
      <c r="D595" s="105"/>
      <c r="E595" s="105"/>
      <c r="F595" s="106"/>
      <c r="G595" s="115"/>
    </row>
    <row r="596" spans="1:7" x14ac:dyDescent="0.25">
      <c r="A596" s="96"/>
      <c r="B596" s="122"/>
      <c r="C596" s="115"/>
      <c r="D596" s="105"/>
      <c r="E596" s="105"/>
      <c r="F596" s="106"/>
      <c r="G596" s="115"/>
    </row>
    <row r="597" spans="1:7" x14ac:dyDescent="0.25">
      <c r="A597" s="96"/>
      <c r="B597" s="122"/>
      <c r="C597" s="115"/>
      <c r="D597" s="105"/>
      <c r="E597" s="105"/>
      <c r="F597" s="106"/>
      <c r="G597" s="115"/>
    </row>
    <row r="598" spans="1:7" x14ac:dyDescent="0.25">
      <c r="A598" s="96"/>
      <c r="B598" s="122"/>
      <c r="C598" s="115"/>
      <c r="D598" s="105"/>
      <c r="E598" s="105"/>
      <c r="F598" s="106"/>
      <c r="G598" s="115"/>
    </row>
    <row r="599" spans="1:7" x14ac:dyDescent="0.25">
      <c r="A599" s="96"/>
      <c r="B599" s="122"/>
      <c r="C599" s="115"/>
      <c r="D599" s="105"/>
      <c r="E599" s="105"/>
      <c r="F599" s="106"/>
      <c r="G599" s="115"/>
    </row>
    <row r="600" spans="1:7" x14ac:dyDescent="0.25">
      <c r="A600" s="96"/>
      <c r="B600" s="122"/>
      <c r="C600" s="115"/>
      <c r="D600" s="105"/>
      <c r="E600" s="105"/>
      <c r="F600" s="106"/>
      <c r="G600" s="115"/>
    </row>
    <row r="601" spans="1:7" x14ac:dyDescent="0.25">
      <c r="A601" s="96"/>
      <c r="B601" s="122"/>
      <c r="C601" s="115"/>
      <c r="D601" s="105"/>
      <c r="E601" s="105"/>
      <c r="F601" s="106"/>
      <c r="G601" s="115"/>
    </row>
    <row r="602" spans="1:7" x14ac:dyDescent="0.25">
      <c r="A602" s="96"/>
      <c r="B602" s="122"/>
      <c r="C602" s="115"/>
      <c r="D602" s="105"/>
      <c r="E602" s="105"/>
      <c r="F602" s="106"/>
      <c r="G602" s="115"/>
    </row>
    <row r="603" spans="1:7" x14ac:dyDescent="0.25">
      <c r="A603" s="96"/>
      <c r="B603" s="122"/>
      <c r="C603" s="115"/>
      <c r="D603" s="105"/>
      <c r="E603" s="105"/>
      <c r="F603" s="106"/>
      <c r="G603" s="115"/>
    </row>
    <row r="604" spans="1:7" x14ac:dyDescent="0.25">
      <c r="A604" s="96"/>
      <c r="B604" s="122"/>
      <c r="C604" s="115"/>
      <c r="D604" s="105"/>
      <c r="E604" s="105"/>
      <c r="F604" s="106"/>
      <c r="G604" s="115"/>
    </row>
    <row r="605" spans="1:7" x14ac:dyDescent="0.25">
      <c r="A605" s="96"/>
      <c r="B605" s="122"/>
      <c r="C605" s="115"/>
      <c r="D605" s="105"/>
      <c r="E605" s="105"/>
      <c r="F605" s="106"/>
      <c r="G605" s="115"/>
    </row>
    <row r="606" spans="1:7" x14ac:dyDescent="0.25">
      <c r="A606" s="96"/>
      <c r="B606" s="122"/>
      <c r="C606" s="115"/>
      <c r="D606" s="105"/>
      <c r="E606" s="105"/>
      <c r="F606" s="106"/>
      <c r="G606" s="115"/>
    </row>
    <row r="607" spans="1:7" x14ac:dyDescent="0.25">
      <c r="A607" s="96"/>
      <c r="B607" s="122"/>
      <c r="C607" s="115"/>
      <c r="D607" s="105"/>
      <c r="E607" s="105"/>
      <c r="F607" s="106"/>
      <c r="G607" s="115"/>
    </row>
    <row r="608" spans="1:7" x14ac:dyDescent="0.25">
      <c r="A608" s="96"/>
      <c r="B608" s="122"/>
      <c r="C608" s="115"/>
      <c r="D608" s="105"/>
      <c r="E608" s="105"/>
      <c r="F608" s="106"/>
      <c r="G608" s="115"/>
    </row>
    <row r="609" spans="1:7" x14ac:dyDescent="0.25">
      <c r="A609" s="96"/>
      <c r="B609" s="122"/>
      <c r="C609" s="115"/>
      <c r="D609" s="105"/>
      <c r="E609" s="105"/>
      <c r="F609" s="106"/>
      <c r="G609" s="115"/>
    </row>
    <row r="610" spans="1:7" x14ac:dyDescent="0.25">
      <c r="A610" s="96"/>
      <c r="B610" s="122"/>
      <c r="C610" s="115"/>
      <c r="D610" s="105"/>
      <c r="E610" s="105"/>
      <c r="F610" s="106"/>
      <c r="G610" s="115"/>
    </row>
    <row r="611" spans="1:7" x14ac:dyDescent="0.25">
      <c r="A611" s="96"/>
      <c r="B611" s="122"/>
      <c r="C611" s="115"/>
      <c r="D611" s="105"/>
      <c r="E611" s="105"/>
      <c r="F611" s="106"/>
      <c r="G611" s="115"/>
    </row>
    <row r="612" spans="1:7" x14ac:dyDescent="0.25">
      <c r="A612" s="96"/>
      <c r="B612" s="122"/>
      <c r="C612" s="115"/>
      <c r="D612" s="105"/>
      <c r="E612" s="105"/>
      <c r="F612" s="106"/>
      <c r="G612" s="115"/>
    </row>
    <row r="613" spans="1:7" x14ac:dyDescent="0.25">
      <c r="A613" s="96"/>
      <c r="B613" s="122"/>
      <c r="C613" s="115"/>
      <c r="D613" s="105"/>
      <c r="E613" s="105"/>
      <c r="F613" s="106"/>
      <c r="G613" s="115"/>
    </row>
    <row r="614" spans="1:7" x14ac:dyDescent="0.25">
      <c r="A614" s="96"/>
      <c r="B614" s="122"/>
      <c r="C614" s="115"/>
      <c r="D614" s="105"/>
      <c r="E614" s="105"/>
      <c r="F614" s="106"/>
      <c r="G614" s="115"/>
    </row>
    <row r="615" spans="1:7" x14ac:dyDescent="0.25">
      <c r="A615" s="96"/>
      <c r="B615" s="122"/>
      <c r="C615" s="115"/>
      <c r="D615" s="105"/>
      <c r="E615" s="105"/>
      <c r="F615" s="106"/>
      <c r="G615" s="115"/>
    </row>
    <row r="616" spans="1:7" x14ac:dyDescent="0.25">
      <c r="A616" s="96"/>
      <c r="B616" s="122"/>
      <c r="C616" s="115"/>
      <c r="D616" s="105"/>
      <c r="E616" s="105"/>
      <c r="F616" s="106"/>
      <c r="G616" s="115"/>
    </row>
    <row r="617" spans="1:7" x14ac:dyDescent="0.25">
      <c r="A617" s="96"/>
      <c r="B617" s="122"/>
      <c r="C617" s="115"/>
      <c r="D617" s="105"/>
      <c r="E617" s="105"/>
      <c r="F617" s="106"/>
      <c r="G617" s="115"/>
    </row>
    <row r="618" spans="1:7" x14ac:dyDescent="0.25">
      <c r="A618" s="96"/>
      <c r="B618" s="122"/>
      <c r="C618" s="115"/>
      <c r="D618" s="105"/>
      <c r="E618" s="105"/>
      <c r="F618" s="106"/>
      <c r="G618" s="115"/>
    </row>
    <row r="619" spans="1:7" x14ac:dyDescent="0.25">
      <c r="A619" s="96"/>
      <c r="B619" s="122"/>
      <c r="C619" s="115"/>
      <c r="D619" s="105"/>
      <c r="E619" s="105"/>
      <c r="F619" s="106"/>
      <c r="G619" s="115"/>
    </row>
    <row r="620" spans="1:7" x14ac:dyDescent="0.25">
      <c r="A620" s="96"/>
      <c r="B620" s="122"/>
      <c r="C620" s="115"/>
      <c r="D620" s="105"/>
      <c r="E620" s="105"/>
      <c r="F620" s="106"/>
      <c r="G620" s="115"/>
    </row>
    <row r="621" spans="1:7" x14ac:dyDescent="0.25">
      <c r="A621" s="96"/>
      <c r="B621" s="122"/>
      <c r="C621" s="115"/>
      <c r="D621" s="105"/>
      <c r="E621" s="105"/>
      <c r="F621" s="106"/>
      <c r="G621" s="115"/>
    </row>
    <row r="622" spans="1:7" x14ac:dyDescent="0.25">
      <c r="A622" s="96"/>
      <c r="B622" s="122"/>
      <c r="C622" s="115"/>
      <c r="D622" s="105"/>
      <c r="E622" s="105"/>
      <c r="F622" s="106"/>
      <c r="G622" s="115"/>
    </row>
    <row r="623" spans="1:7" x14ac:dyDescent="0.25">
      <c r="A623" s="96"/>
      <c r="B623" s="122"/>
      <c r="C623" s="115"/>
      <c r="D623" s="105"/>
      <c r="E623" s="105"/>
      <c r="F623" s="106"/>
      <c r="G623" s="115"/>
    </row>
    <row r="624" spans="1:7" x14ac:dyDescent="0.25">
      <c r="A624" s="96"/>
      <c r="B624" s="122"/>
      <c r="C624" s="115"/>
      <c r="D624" s="105"/>
      <c r="E624" s="105"/>
      <c r="F624" s="106"/>
      <c r="G624" s="115"/>
    </row>
    <row r="625" spans="1:7" x14ac:dyDescent="0.25">
      <c r="A625" s="96"/>
      <c r="B625" s="122"/>
      <c r="C625" s="115"/>
      <c r="D625" s="105"/>
      <c r="E625" s="105"/>
      <c r="F625" s="106"/>
      <c r="G625" s="115"/>
    </row>
    <row r="626" spans="1:7" x14ac:dyDescent="0.25">
      <c r="A626" s="96"/>
      <c r="B626" s="122"/>
      <c r="C626" s="115"/>
      <c r="D626" s="105"/>
      <c r="E626" s="105"/>
      <c r="F626" s="106"/>
      <c r="G626" s="115"/>
    </row>
    <row r="627" spans="1:7" x14ac:dyDescent="0.25">
      <c r="A627" s="96"/>
      <c r="B627" s="122"/>
      <c r="C627" s="115"/>
      <c r="D627" s="105"/>
      <c r="E627" s="105"/>
      <c r="F627" s="106"/>
      <c r="G627" s="115"/>
    </row>
    <row r="628" spans="1:7" x14ac:dyDescent="0.25">
      <c r="A628" s="96"/>
      <c r="B628" s="122"/>
      <c r="C628" s="115"/>
      <c r="D628" s="105"/>
      <c r="E628" s="105"/>
      <c r="F628" s="106"/>
      <c r="G628" s="115"/>
    </row>
    <row r="629" spans="1:7" x14ac:dyDescent="0.25">
      <c r="A629" s="96"/>
      <c r="B629" s="122"/>
      <c r="C629" s="115"/>
      <c r="D629" s="105"/>
      <c r="E629" s="105"/>
      <c r="F629" s="106"/>
      <c r="G629" s="115"/>
    </row>
    <row r="630" spans="1:7" x14ac:dyDescent="0.25">
      <c r="A630" s="96"/>
      <c r="B630" s="122"/>
      <c r="C630" s="115"/>
      <c r="D630" s="105"/>
      <c r="E630" s="105"/>
      <c r="F630" s="106"/>
      <c r="G630" s="115"/>
    </row>
    <row r="631" spans="1:7" x14ac:dyDescent="0.25">
      <c r="A631" s="96"/>
      <c r="B631" s="122"/>
      <c r="C631" s="115"/>
      <c r="D631" s="105"/>
      <c r="E631" s="105"/>
      <c r="F631" s="106"/>
      <c r="G631" s="115"/>
    </row>
    <row r="632" spans="1:7" x14ac:dyDescent="0.25">
      <c r="A632" s="96"/>
      <c r="B632" s="122"/>
      <c r="C632" s="115"/>
      <c r="D632" s="105"/>
      <c r="E632" s="105"/>
      <c r="F632" s="106"/>
      <c r="G632" s="115"/>
    </row>
    <row r="633" spans="1:7" x14ac:dyDescent="0.25">
      <c r="A633" s="96"/>
      <c r="B633" s="122"/>
      <c r="C633" s="115"/>
      <c r="D633" s="105"/>
      <c r="E633" s="105"/>
      <c r="F633" s="106"/>
      <c r="G633" s="115"/>
    </row>
    <row r="634" spans="1:7" x14ac:dyDescent="0.25">
      <c r="A634" s="96"/>
      <c r="B634" s="122"/>
      <c r="C634" s="115"/>
      <c r="D634" s="105"/>
      <c r="E634" s="105"/>
      <c r="F634" s="106"/>
      <c r="G634" s="115"/>
    </row>
    <row r="635" spans="1:7" x14ac:dyDescent="0.25">
      <c r="A635" s="96"/>
      <c r="B635" s="122"/>
      <c r="C635" s="115"/>
      <c r="D635" s="105"/>
      <c r="E635" s="105"/>
      <c r="F635" s="106"/>
      <c r="G635" s="115"/>
    </row>
    <row r="636" spans="1:7" x14ac:dyDescent="0.25">
      <c r="A636" s="96"/>
      <c r="B636" s="122"/>
      <c r="C636" s="115"/>
      <c r="D636" s="105"/>
      <c r="E636" s="105"/>
      <c r="F636" s="106"/>
      <c r="G636" s="115"/>
    </row>
    <row r="637" spans="1:7" x14ac:dyDescent="0.25">
      <c r="A637" s="96"/>
      <c r="B637" s="122"/>
      <c r="C637" s="115"/>
      <c r="D637" s="105"/>
      <c r="E637" s="105"/>
      <c r="F637" s="106"/>
      <c r="G637" s="115"/>
    </row>
    <row r="638" spans="1:7" x14ac:dyDescent="0.25">
      <c r="A638" s="96"/>
      <c r="B638" s="122"/>
      <c r="C638" s="115"/>
      <c r="D638" s="105"/>
      <c r="E638" s="105"/>
      <c r="F638" s="106"/>
      <c r="G638" s="115"/>
    </row>
    <row r="639" spans="1:7" x14ac:dyDescent="0.25">
      <c r="A639" s="96"/>
      <c r="B639" s="122"/>
      <c r="C639" s="115"/>
      <c r="D639" s="105"/>
      <c r="E639" s="105"/>
      <c r="F639" s="106"/>
      <c r="G639" s="115"/>
    </row>
    <row r="640" spans="1:7" x14ac:dyDescent="0.25">
      <c r="A640" s="96"/>
      <c r="B640" s="122"/>
      <c r="C640" s="115"/>
      <c r="D640" s="105"/>
      <c r="E640" s="105"/>
      <c r="F640" s="106"/>
      <c r="G640" s="115"/>
    </row>
    <row r="641" spans="1:7" x14ac:dyDescent="0.25">
      <c r="A641" s="96"/>
      <c r="B641" s="122"/>
      <c r="C641" s="115"/>
      <c r="D641" s="105"/>
      <c r="E641" s="105"/>
      <c r="F641" s="106"/>
      <c r="G641" s="115"/>
    </row>
    <row r="642" spans="1:7" x14ac:dyDescent="0.25">
      <c r="A642" s="96"/>
      <c r="B642" s="122"/>
      <c r="C642" s="115"/>
      <c r="D642" s="105"/>
      <c r="E642" s="105"/>
      <c r="F642" s="106"/>
      <c r="G642" s="115"/>
    </row>
    <row r="643" spans="1:7" x14ac:dyDescent="0.25">
      <c r="A643" s="96"/>
      <c r="B643" s="122"/>
      <c r="C643" s="115"/>
      <c r="D643" s="105"/>
      <c r="E643" s="105"/>
      <c r="F643" s="106"/>
      <c r="G643" s="115"/>
    </row>
    <row r="644" spans="1:7" x14ac:dyDescent="0.25">
      <c r="A644" s="96"/>
      <c r="B644" s="122"/>
      <c r="C644" s="115"/>
      <c r="D644" s="105"/>
      <c r="E644" s="105"/>
      <c r="F644" s="106"/>
      <c r="G644" s="115"/>
    </row>
    <row r="645" spans="1:7" x14ac:dyDescent="0.25">
      <c r="A645" s="96"/>
      <c r="B645" s="122"/>
      <c r="C645" s="115"/>
      <c r="D645" s="105"/>
      <c r="E645" s="105"/>
      <c r="F645" s="106"/>
      <c r="G645" s="115"/>
    </row>
    <row r="646" spans="1:7" x14ac:dyDescent="0.25">
      <c r="A646" s="96"/>
      <c r="B646" s="122"/>
      <c r="C646" s="115"/>
      <c r="D646" s="105"/>
      <c r="E646" s="105"/>
      <c r="F646" s="106"/>
      <c r="G646" s="115"/>
    </row>
    <row r="647" spans="1:7" x14ac:dyDescent="0.25">
      <c r="A647" s="96"/>
      <c r="B647" s="122"/>
      <c r="C647" s="115"/>
      <c r="D647" s="105"/>
      <c r="E647" s="105"/>
      <c r="F647" s="106"/>
      <c r="G647" s="115"/>
    </row>
    <row r="648" spans="1:7" x14ac:dyDescent="0.25">
      <c r="A648" s="96"/>
      <c r="B648" s="122"/>
      <c r="C648" s="115"/>
      <c r="D648" s="105"/>
      <c r="E648" s="105"/>
      <c r="F648" s="106"/>
      <c r="G648" s="115"/>
    </row>
    <row r="649" spans="1:7" x14ac:dyDescent="0.25">
      <c r="A649" s="96"/>
      <c r="B649" s="122"/>
      <c r="C649" s="115"/>
      <c r="D649" s="105"/>
      <c r="E649" s="105"/>
      <c r="F649" s="106"/>
      <c r="G649" s="115"/>
    </row>
    <row r="650" spans="1:7" x14ac:dyDescent="0.25">
      <c r="A650" s="96"/>
      <c r="B650" s="122"/>
      <c r="C650" s="115"/>
      <c r="D650" s="105"/>
      <c r="E650" s="105"/>
      <c r="F650" s="106"/>
      <c r="G650" s="115"/>
    </row>
    <row r="651" spans="1:7" x14ac:dyDescent="0.25">
      <c r="A651" s="96"/>
      <c r="B651" s="122"/>
      <c r="C651" s="115"/>
      <c r="D651" s="105"/>
      <c r="E651" s="105"/>
      <c r="F651" s="106"/>
      <c r="G651" s="115"/>
    </row>
    <row r="652" spans="1:7" x14ac:dyDescent="0.25">
      <c r="A652" s="96"/>
      <c r="B652" s="122"/>
      <c r="C652" s="115"/>
      <c r="D652" s="105"/>
      <c r="E652" s="105"/>
      <c r="F652" s="106"/>
      <c r="G652" s="115"/>
    </row>
    <row r="653" spans="1:7" x14ac:dyDescent="0.25">
      <c r="A653" s="96"/>
      <c r="B653" s="122"/>
      <c r="C653" s="115"/>
      <c r="D653" s="105"/>
      <c r="E653" s="105"/>
      <c r="F653" s="106"/>
      <c r="G653" s="115"/>
    </row>
    <row r="654" spans="1:7" x14ac:dyDescent="0.25">
      <c r="A654" s="96"/>
      <c r="B654" s="122"/>
      <c r="C654" s="115"/>
      <c r="D654" s="105"/>
      <c r="E654" s="105"/>
      <c r="F654" s="106"/>
      <c r="G654" s="115"/>
    </row>
    <row r="655" spans="1:7" x14ac:dyDescent="0.25">
      <c r="A655" s="96"/>
      <c r="B655" s="122"/>
      <c r="C655" s="115"/>
      <c r="D655" s="105"/>
      <c r="E655" s="105"/>
      <c r="F655" s="106"/>
      <c r="G655" s="115"/>
    </row>
    <row r="656" spans="1:7" x14ac:dyDescent="0.25">
      <c r="A656" s="96"/>
      <c r="B656" s="122"/>
      <c r="C656" s="115"/>
      <c r="D656" s="105"/>
      <c r="E656" s="105"/>
      <c r="F656" s="106"/>
      <c r="G656" s="115"/>
    </row>
    <row r="657" spans="1:7" x14ac:dyDescent="0.25">
      <c r="A657" s="96"/>
      <c r="B657" s="122"/>
      <c r="C657" s="115"/>
      <c r="D657" s="105"/>
      <c r="E657" s="105"/>
      <c r="F657" s="106"/>
      <c r="G657" s="115"/>
    </row>
    <row r="658" spans="1:7" x14ac:dyDescent="0.25">
      <c r="A658" s="96"/>
      <c r="B658" s="122"/>
      <c r="C658" s="115"/>
      <c r="D658" s="105"/>
      <c r="E658" s="105"/>
      <c r="F658" s="106"/>
      <c r="G658" s="115"/>
    </row>
    <row r="659" spans="1:7" x14ac:dyDescent="0.25">
      <c r="A659" s="96"/>
      <c r="B659" s="122"/>
      <c r="C659" s="115"/>
      <c r="D659" s="105"/>
      <c r="E659" s="105"/>
      <c r="F659" s="106"/>
      <c r="G659" s="115"/>
    </row>
    <row r="660" spans="1:7" x14ac:dyDescent="0.25">
      <c r="A660" s="96"/>
      <c r="B660" s="122"/>
      <c r="C660" s="115"/>
      <c r="D660" s="105"/>
      <c r="E660" s="105"/>
      <c r="F660" s="106"/>
      <c r="G660" s="115"/>
    </row>
    <row r="661" spans="1:7" x14ac:dyDescent="0.25">
      <c r="A661" s="96"/>
      <c r="B661" s="122"/>
      <c r="C661" s="115"/>
      <c r="D661" s="105"/>
      <c r="E661" s="105"/>
      <c r="F661" s="106"/>
      <c r="G661" s="115"/>
    </row>
    <row r="662" spans="1:7" x14ac:dyDescent="0.25">
      <c r="A662" s="96"/>
      <c r="B662" s="122"/>
      <c r="C662" s="115"/>
      <c r="D662" s="105"/>
      <c r="E662" s="105"/>
      <c r="F662" s="106"/>
      <c r="G662" s="115"/>
    </row>
    <row r="663" spans="1:7" x14ac:dyDescent="0.25">
      <c r="A663" s="96"/>
      <c r="B663" s="122"/>
      <c r="C663" s="115"/>
      <c r="D663" s="105"/>
      <c r="E663" s="105"/>
      <c r="F663" s="106"/>
      <c r="G663" s="115"/>
    </row>
    <row r="664" spans="1:7" x14ac:dyDescent="0.25">
      <c r="A664" s="96"/>
      <c r="B664" s="122"/>
      <c r="C664" s="115"/>
      <c r="D664" s="105"/>
      <c r="E664" s="105"/>
      <c r="F664" s="106"/>
      <c r="G664" s="115"/>
    </row>
    <row r="665" spans="1:7" x14ac:dyDescent="0.25">
      <c r="A665" s="96"/>
      <c r="B665" s="122"/>
      <c r="C665" s="115"/>
      <c r="D665" s="105"/>
      <c r="E665" s="105"/>
      <c r="F665" s="106"/>
      <c r="G665" s="115"/>
    </row>
    <row r="666" spans="1:7" x14ac:dyDescent="0.25">
      <c r="A666" s="96"/>
      <c r="B666" s="122"/>
      <c r="C666" s="115"/>
      <c r="D666" s="105"/>
      <c r="E666" s="105"/>
      <c r="F666" s="106"/>
      <c r="G666" s="115"/>
    </row>
    <row r="667" spans="1:7" x14ac:dyDescent="0.25">
      <c r="A667" s="96"/>
      <c r="B667" s="122"/>
      <c r="C667" s="115"/>
      <c r="D667" s="105"/>
      <c r="E667" s="105"/>
      <c r="F667" s="106"/>
      <c r="G667" s="115"/>
    </row>
    <row r="668" spans="1:7" x14ac:dyDescent="0.25">
      <c r="A668" s="96"/>
      <c r="B668" s="122"/>
      <c r="C668" s="115"/>
      <c r="D668" s="105"/>
      <c r="E668" s="105"/>
      <c r="F668" s="106"/>
      <c r="G668" s="115"/>
    </row>
    <row r="669" spans="1:7" x14ac:dyDescent="0.25">
      <c r="A669" s="96"/>
      <c r="B669" s="122"/>
      <c r="C669" s="115"/>
      <c r="D669" s="105"/>
      <c r="E669" s="105"/>
      <c r="F669" s="106"/>
      <c r="G669" s="115"/>
    </row>
    <row r="670" spans="1:7" x14ac:dyDescent="0.25">
      <c r="A670" s="96"/>
      <c r="B670" s="122"/>
      <c r="C670" s="115"/>
      <c r="D670" s="105"/>
      <c r="E670" s="105"/>
      <c r="F670" s="106"/>
      <c r="G670" s="115"/>
    </row>
    <row r="671" spans="1:7" x14ac:dyDescent="0.25">
      <c r="A671" s="96"/>
      <c r="B671" s="122"/>
      <c r="C671" s="115"/>
      <c r="D671" s="105"/>
      <c r="E671" s="105"/>
      <c r="F671" s="106"/>
      <c r="G671" s="115"/>
    </row>
    <row r="672" spans="1:7" x14ac:dyDescent="0.25">
      <c r="A672" s="96"/>
      <c r="B672" s="122"/>
      <c r="C672" s="115"/>
      <c r="D672" s="105"/>
      <c r="E672" s="105"/>
      <c r="F672" s="106"/>
      <c r="G672" s="115"/>
    </row>
    <row r="673" spans="1:7" x14ac:dyDescent="0.25">
      <c r="A673" s="96"/>
      <c r="B673" s="122"/>
      <c r="C673" s="115"/>
      <c r="D673" s="105"/>
      <c r="E673" s="105"/>
      <c r="F673" s="106"/>
      <c r="G673" s="115"/>
    </row>
    <row r="674" spans="1:7" x14ac:dyDescent="0.25">
      <c r="A674" s="96"/>
      <c r="B674" s="122"/>
      <c r="C674" s="115"/>
      <c r="D674" s="105"/>
      <c r="E674" s="105"/>
      <c r="F674" s="106"/>
      <c r="G674" s="115"/>
    </row>
    <row r="675" spans="1:7" x14ac:dyDescent="0.25">
      <c r="A675" s="96"/>
      <c r="B675" s="122"/>
      <c r="C675" s="115"/>
      <c r="D675" s="105"/>
      <c r="E675" s="105"/>
      <c r="F675" s="106"/>
      <c r="G675" s="115"/>
    </row>
    <row r="676" spans="1:7" x14ac:dyDescent="0.25">
      <c r="A676" s="96"/>
      <c r="B676" s="122"/>
      <c r="C676" s="115"/>
      <c r="D676" s="105"/>
      <c r="E676" s="105"/>
      <c r="F676" s="106"/>
      <c r="G676" s="115"/>
    </row>
    <row r="677" spans="1:7" x14ac:dyDescent="0.25">
      <c r="A677" s="96"/>
      <c r="B677" s="122"/>
      <c r="C677" s="115"/>
      <c r="D677" s="105"/>
      <c r="E677" s="105"/>
      <c r="F677" s="106"/>
      <c r="G677" s="115"/>
    </row>
    <row r="678" spans="1:7" x14ac:dyDescent="0.25">
      <c r="A678" s="96"/>
      <c r="B678" s="122"/>
      <c r="C678" s="115"/>
      <c r="D678" s="105"/>
      <c r="E678" s="105"/>
      <c r="F678" s="106"/>
      <c r="G678" s="115"/>
    </row>
    <row r="679" spans="1:7" x14ac:dyDescent="0.25">
      <c r="A679" s="96"/>
      <c r="B679" s="122"/>
      <c r="C679" s="115"/>
      <c r="D679" s="105"/>
      <c r="E679" s="105"/>
      <c r="F679" s="106"/>
      <c r="G679" s="115"/>
    </row>
  </sheetData>
  <mergeCells count="1">
    <mergeCell ref="A1:G1"/>
  </mergeCells>
  <pageMargins left="0.7" right="0.7" top="0.75" bottom="0.75" header="0.3" footer="0.3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AF77F6B0-439B-4A9A-A4CA-6FC7DCC4C5C2}">
          <x14:formula1>
            <xm:f>Plancomptable!$B$6:$B$189</xm:f>
          </x14:formula1>
          <xm:sqref>B2 B59 B67 B75 B83 B91 B99 B107 B123 B131 B147 B157 B165 B173 B115</xm:sqref>
        </x14:dataValidation>
        <x14:dataValidation type="list" allowBlank="1" showInputMessage="1" showErrorMessage="1" xr:uid="{E7DC6868-0DD7-4FD3-A1CE-809C4BA370BF}">
          <x14:formula1>
            <xm:f>Plancomptable!$B:$B</xm:f>
          </x14:formula1>
          <xm:sqref>B18 B27 B35</xm:sqref>
        </x14:dataValidation>
        <x14:dataValidation type="list" allowBlank="1" showInputMessage="1" showErrorMessage="1" xr:uid="{C4ECCF1E-8F30-4AA2-AD80-8C86E43CFC57}">
          <x14:formula1>
            <xm:f>Plancomptable!$B$6:$B$61</xm:f>
          </x14:formula1>
          <xm:sqref>B43</xm:sqref>
        </x14:dataValidation>
        <x14:dataValidation type="list" allowBlank="1" showInputMessage="1" showErrorMessage="1" xr:uid="{10ED1D00-8931-4E4B-918F-8A8546B826FC}">
          <x14:formula1>
            <xm:f>Plancomptable!$B$6:$B$184</xm:f>
          </x14:formula1>
          <xm:sqref>B51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9BBC3-E807-48FC-957A-7560E7546896}">
  <sheetPr>
    <tabColor theme="4"/>
    <pageSetUpPr fitToPage="1"/>
  </sheetPr>
  <dimension ref="A1:H38"/>
  <sheetViews>
    <sheetView showGridLines="0" workbookViewId="0">
      <pane ySplit="2" topLeftCell="A3" activePane="bottomLeft" state="frozen"/>
      <selection activeCell="E39" sqref="E39"/>
      <selection pane="bottomLeft" activeCell="B14" sqref="B14"/>
    </sheetView>
  </sheetViews>
  <sheetFormatPr baseColWidth="10" defaultColWidth="8.7109375" defaultRowHeight="15" x14ac:dyDescent="0.25"/>
  <cols>
    <col min="1" max="1" width="3.140625" customWidth="1"/>
    <col min="2" max="2" width="43.85546875" style="8" customWidth="1"/>
    <col min="3" max="6" width="20" style="142" customWidth="1"/>
    <col min="7" max="7" width="14.42578125" customWidth="1"/>
    <col min="67" max="67" width="3.140625" customWidth="1"/>
  </cols>
  <sheetData>
    <row r="1" spans="1:8" ht="21" x14ac:dyDescent="0.25">
      <c r="B1" s="39" t="s">
        <v>23</v>
      </c>
      <c r="C1" s="39"/>
      <c r="D1" s="40"/>
      <c r="E1" s="40"/>
      <c r="F1" s="40"/>
      <c r="G1" s="213"/>
      <c r="H1" s="213"/>
    </row>
    <row r="2" spans="1:8" s="1" customFormat="1" ht="21" x14ac:dyDescent="0.25">
      <c r="A2" s="10"/>
      <c r="B2" s="218" t="s">
        <v>204</v>
      </c>
      <c r="C2" s="218"/>
      <c r="D2" s="218"/>
      <c r="E2" s="218"/>
      <c r="F2" s="218"/>
      <c r="G2" s="10"/>
    </row>
    <row r="3" spans="1:8" s="1" customFormat="1" ht="21" x14ac:dyDescent="0.25">
      <c r="A3" s="10"/>
      <c r="B3" s="214" t="s">
        <v>274</v>
      </c>
      <c r="C3" s="212"/>
      <c r="D3" s="212"/>
      <c r="E3" s="212"/>
      <c r="F3" s="212"/>
      <c r="G3" s="10"/>
    </row>
    <row r="4" spans="1:8" s="2" customFormat="1" ht="13.5" x14ac:dyDescent="0.25">
      <c r="A4" s="11"/>
      <c r="B4" s="127" t="s">
        <v>74</v>
      </c>
      <c r="C4" s="131" t="s">
        <v>34</v>
      </c>
      <c r="D4" s="131" t="s">
        <v>35</v>
      </c>
      <c r="E4" s="131" t="s">
        <v>3</v>
      </c>
      <c r="F4" s="131" t="s">
        <v>205</v>
      </c>
      <c r="G4" s="207" t="s">
        <v>262</v>
      </c>
    </row>
    <row r="5" spans="1:8" s="3" customFormat="1" x14ac:dyDescent="0.25">
      <c r="A5" s="12"/>
      <c r="B5" s="143" t="s">
        <v>31</v>
      </c>
      <c r="C5" s="132" t="s">
        <v>34</v>
      </c>
      <c r="D5" s="133" t="s">
        <v>35</v>
      </c>
      <c r="E5" s="133" t="s">
        <v>3</v>
      </c>
      <c r="F5" s="133" t="s">
        <v>205</v>
      </c>
      <c r="G5" s="208" t="s">
        <v>262</v>
      </c>
    </row>
    <row r="6" spans="1:8" s="3" customFormat="1" ht="13.5" x14ac:dyDescent="0.25">
      <c r="A6" s="12"/>
      <c r="B6" s="128">
        <f>Budget_fonctionnement!B14</f>
        <v>0</v>
      </c>
      <c r="C6" s="134">
        <f>Budget_fonctionnement!E14</f>
        <v>0</v>
      </c>
      <c r="D6" s="134" cm="1">
        <f t="array" ref="D6">IF($G6="",0,IFERROR(_xlfn.LET(_xlpm.a,$G6,_xlpm.r,_xlfn.XMATCH(_xlpm.a,GrandLivreGeneral_fonctionnemen!$F$1:$F$496,0),_xlpm.n,IFERROR(_xlpm.r+_xlfn.XMATCH("Nom :",INDEX(GrandLivreGeneral_fonctionnemen!$A$1:$A$496,_xlpm.r+1):'GrandLivreGeneral_fonctionnemen'!$A$496,0),497),_xlpm.z,INDEX(GrandLivreGeneral_fonctionnemen!$F$1:$F$496,_xlpm.r+1):INDEX(GrandLivreGeneral_fonctionnemen!$F$1:$F$496,_xlpm.n-1),LOOKUP(2,1/(_xlpm.z&lt;&gt;""),_xlpm.z)),0))</f>
        <v>0</v>
      </c>
      <c r="E6" s="134">
        <f>D6-C6</f>
        <v>0</v>
      </c>
      <c r="F6" s="134">
        <f>Budget_fonctionnement!G14</f>
        <v>0</v>
      </c>
      <c r="G6" s="206">
        <v>4001</v>
      </c>
    </row>
    <row r="7" spans="1:8" s="3" customFormat="1" ht="13.5" x14ac:dyDescent="0.25">
      <c r="A7" s="12"/>
      <c r="B7" s="128">
        <f>Budget_fonctionnement!B15</f>
        <v>0</v>
      </c>
      <c r="C7" s="134">
        <f>Budget_fonctionnement!E15</f>
        <v>0</v>
      </c>
      <c r="D7" s="134" cm="1">
        <f t="array" ref="D7">IF($G7="",0,IFERROR(_xlfn.LET(_xlpm.a,$G7,_xlpm.r,_xlfn.XMATCH(_xlpm.a,GrandLivreGeneral_fonctionnemen!$F$1:$F$496,0),_xlpm.n,IFERROR(_xlpm.r+_xlfn.XMATCH("Nom :",INDEX(GrandLivreGeneral_fonctionnemen!$A$1:$A$496,_xlpm.r+1):'GrandLivreGeneral_fonctionnemen'!$A$496,0),497),_xlpm.z,INDEX(GrandLivreGeneral_fonctionnemen!$F$1:$F$496,_xlpm.r+1):INDEX(GrandLivreGeneral_fonctionnemen!$F$1:$F$496,_xlpm.n-1),LOOKUP(2,1/(_xlpm.z&lt;&gt;""),_xlpm.z)),0))</f>
        <v>0</v>
      </c>
      <c r="E7" s="134">
        <f t="shared" ref="E7:E10" si="0">D7-C7</f>
        <v>0</v>
      </c>
      <c r="F7" s="134">
        <f>Budget_fonctionnement!G15</f>
        <v>0</v>
      </c>
      <c r="G7" s="206">
        <v>4002</v>
      </c>
    </row>
    <row r="8" spans="1:8" s="3" customFormat="1" ht="13.5" x14ac:dyDescent="0.25">
      <c r="A8" s="12"/>
      <c r="B8" s="128">
        <f>Budget_fonctionnement!B16</f>
        <v>0</v>
      </c>
      <c r="C8" s="134">
        <f>Budget_fonctionnement!E16</f>
        <v>0</v>
      </c>
      <c r="D8" s="134" cm="1">
        <f t="array" ref="D8">IF($G8="",0,IFERROR(_xlfn.LET(_xlpm.a,$G8,_xlpm.r,_xlfn.XMATCH(_xlpm.a,GrandLivreGeneral_fonctionnemen!$F$1:$F$496,0),_xlpm.n,IFERROR(_xlpm.r+_xlfn.XMATCH("Nom :",INDEX(GrandLivreGeneral_fonctionnemen!$A$1:$A$496,_xlpm.r+1):'GrandLivreGeneral_fonctionnemen'!$A$496,0),497),_xlpm.z,INDEX(GrandLivreGeneral_fonctionnemen!$F$1:$F$496,_xlpm.r+1):INDEX(GrandLivreGeneral_fonctionnemen!$F$1:$F$496,_xlpm.n-1),LOOKUP(2,1/(_xlpm.z&lt;&gt;""),_xlpm.z)),0))</f>
        <v>0</v>
      </c>
      <c r="E8" s="134">
        <f t="shared" si="0"/>
        <v>0</v>
      </c>
      <c r="F8" s="134">
        <f>Budget_fonctionnement!G16</f>
        <v>0</v>
      </c>
      <c r="G8" s="206"/>
    </row>
    <row r="9" spans="1:8" s="3" customFormat="1" ht="13.5" x14ac:dyDescent="0.25">
      <c r="A9" s="12"/>
      <c r="B9" s="128">
        <f>Budget_fonctionnement!B17</f>
        <v>0</v>
      </c>
      <c r="C9" s="134">
        <f>Budget_fonctionnement!E17</f>
        <v>0</v>
      </c>
      <c r="D9" s="134" cm="1">
        <f t="array" ref="D9">IF($G9="",0,IFERROR(_xlfn.LET(_xlpm.a,$G9,_xlpm.r,_xlfn.XMATCH(_xlpm.a,GrandLivreGeneral_fonctionnemen!$F$1:$F$496,0),_xlpm.n,IFERROR(_xlpm.r+_xlfn.XMATCH("Nom :",INDEX(GrandLivreGeneral_fonctionnemen!$A$1:$A$496,_xlpm.r+1):'GrandLivreGeneral_fonctionnemen'!$A$496,0),497),_xlpm.z,INDEX(GrandLivreGeneral_fonctionnemen!$F$1:$F$496,_xlpm.r+1):INDEX(GrandLivreGeneral_fonctionnemen!$F$1:$F$496,_xlpm.n-1),LOOKUP(2,1/(_xlpm.z&lt;&gt;""),_xlpm.z)),0))</f>
        <v>0</v>
      </c>
      <c r="E9" s="134">
        <f t="shared" si="0"/>
        <v>0</v>
      </c>
      <c r="F9" s="134">
        <f>Budget_fonctionnement!G17</f>
        <v>0</v>
      </c>
      <c r="G9" s="206">
        <v>4490</v>
      </c>
    </row>
    <row r="10" spans="1:8" s="3" customFormat="1" ht="13.5" x14ac:dyDescent="0.25">
      <c r="A10" s="12"/>
      <c r="B10" s="144">
        <f>Budget_fonctionnement!B18</f>
        <v>0</v>
      </c>
      <c r="C10" s="135">
        <f>Budget_fonctionnement!E18</f>
        <v>0</v>
      </c>
      <c r="D10" s="135" cm="1">
        <f t="array" ref="D10">IF($G10="",0,IFERROR(_xlfn.LET(_xlpm.a,$G10,_xlpm.r,_xlfn.XMATCH(_xlpm.a,GrandLivreGeneral_fonctionnemen!$F$1:$F$496,0),_xlpm.n,IFERROR(_xlpm.r+_xlfn.XMATCH("Nom :",INDEX(GrandLivreGeneral_fonctionnemen!$A$1:$A$496,_xlpm.r+1):'GrandLivreGeneral_fonctionnemen'!$A$496,0),497),_xlpm.z,INDEX(GrandLivreGeneral_fonctionnemen!$F$1:$F$496,_xlpm.r+1):INDEX(GrandLivreGeneral_fonctionnemen!$F$1:$F$496,_xlpm.n-1),LOOKUP(2,1/(_xlpm.z&lt;&gt;""),_xlpm.z)),0))</f>
        <v>0</v>
      </c>
      <c r="E10" s="135">
        <f t="shared" si="0"/>
        <v>0</v>
      </c>
      <c r="F10" s="135">
        <f>Budget_fonctionnement!G18</f>
        <v>0</v>
      </c>
      <c r="G10" s="206"/>
    </row>
    <row r="11" spans="1:8" s="2" customFormat="1" ht="13.5" x14ac:dyDescent="0.25">
      <c r="A11" s="11"/>
      <c r="B11" s="145" t="str">
        <f>Budget_fonctionnement!B19</f>
        <v>Total</v>
      </c>
      <c r="C11" s="136">
        <f>Budget_fonctionnement!E19</f>
        <v>0</v>
      </c>
      <c r="D11" s="136">
        <f>SUM(D6:D10)</f>
        <v>0</v>
      </c>
      <c r="E11" s="136">
        <f>D11-C11</f>
        <v>0</v>
      </c>
      <c r="F11" s="136">
        <f>Budget_fonctionnement!G19</f>
        <v>0</v>
      </c>
      <c r="G11" s="205"/>
    </row>
    <row r="12" spans="1:8" s="3" customFormat="1" x14ac:dyDescent="0.25">
      <c r="A12" s="12"/>
      <c r="B12" s="129"/>
      <c r="C12" s="124"/>
      <c r="D12" s="125"/>
      <c r="E12" s="125"/>
      <c r="F12" s="126"/>
      <c r="G12" s="206"/>
    </row>
    <row r="13" spans="1:8" s="3" customFormat="1" ht="13.5" x14ac:dyDescent="0.25">
      <c r="A13" s="12"/>
      <c r="B13" s="146" t="s">
        <v>5</v>
      </c>
      <c r="C13" s="137" t="s">
        <v>34</v>
      </c>
      <c r="D13" s="137" t="s">
        <v>35</v>
      </c>
      <c r="E13" s="137" t="s">
        <v>3</v>
      </c>
      <c r="F13" s="137" t="s">
        <v>205</v>
      </c>
      <c r="G13" s="208" t="s">
        <v>262</v>
      </c>
    </row>
    <row r="14" spans="1:8" s="3" customFormat="1" ht="13.5" x14ac:dyDescent="0.25">
      <c r="A14" s="12"/>
      <c r="B14" s="128">
        <f>Budget_fonctionnement!B23</f>
        <v>0</v>
      </c>
      <c r="C14" s="134">
        <f>Budget_fonctionnement!E23</f>
        <v>0</v>
      </c>
      <c r="D14" s="134" cm="1">
        <f t="array" ref="D14">IF($G14="",0,IFERROR(_xlfn.LET(_xlpm.a,$G14,_xlpm.r,_xlfn.XMATCH(_xlpm.a,GrandLivreGeneral_fonctionnemen!$F$1:$F$496,0),_xlpm.n,IFERROR(_xlpm.r+_xlfn.XMATCH("Nom :",INDEX(GrandLivreGeneral_fonctionnemen!$A$1:$A$496,_xlpm.r+1):'GrandLivreGeneral_fonctionnemen'!$A$496,0),497),_xlpm.z,INDEX(GrandLivreGeneral_fonctionnemen!$F$1:$F$496,_xlpm.r+1):INDEX(GrandLivreGeneral_fonctionnemen!$F$1:$F$496,_xlpm.n-1),LOOKUP(2,1/(_xlpm.z&lt;&gt;""),_xlpm.z)),0))</f>
        <v>0</v>
      </c>
      <c r="E14" s="134">
        <f>D14-C14</f>
        <v>0</v>
      </c>
      <c r="F14" s="134">
        <f>Budget_fonctionnement!G23</f>
        <v>0</v>
      </c>
      <c r="G14" s="206" t="str">
        <f>IF(OR(B14="",B14=0),"",IFERROR(_xlfn.XLOOKUP(B14,Plancomptable!$B$43:$B$190,Plancomptable!$A$43:$A$190),""))</f>
        <v/>
      </c>
    </row>
    <row r="15" spans="1:8" s="3" customFormat="1" ht="13.5" x14ac:dyDescent="0.25">
      <c r="A15" s="12"/>
      <c r="B15" s="128">
        <f>Budget_fonctionnement!B24</f>
        <v>0</v>
      </c>
      <c r="C15" s="134">
        <f>Budget_fonctionnement!E24</f>
        <v>0</v>
      </c>
      <c r="D15" s="134" cm="1">
        <f t="array" ref="D15">IF($G15="",0,IFERROR(_xlfn.LET(_xlpm.a,$G15,_xlpm.r,_xlfn.XMATCH(_xlpm.a,GrandLivreGeneral_fonctionnemen!$F$1:$F$496,0),_xlpm.n,IFERROR(_xlpm.r+_xlfn.XMATCH("Nom :",INDEX(GrandLivreGeneral_fonctionnemen!$A$1:$A$496,_xlpm.r+1):'GrandLivreGeneral_fonctionnemen'!$A$496,0),497),_xlpm.z,INDEX(GrandLivreGeneral_fonctionnemen!$F$1:$F$496,_xlpm.r+1):INDEX(GrandLivreGeneral_fonctionnemen!$F$1:$F$496,_xlpm.n-1),LOOKUP(2,1/(_xlpm.z&lt;&gt;""),_xlpm.z)),0))</f>
        <v>0</v>
      </c>
      <c r="E15" s="134">
        <f t="shared" ref="E15:E29" si="1">D15-C15</f>
        <v>0</v>
      </c>
      <c r="F15" s="134">
        <f>Budget_fonctionnement!G24</f>
        <v>0</v>
      </c>
      <c r="G15" s="206" t="str">
        <f>IF(OR(B15="",B15=0),"",IFERROR(_xlfn.XLOOKUP(B15,Plancomptable!$B$43:$B$190,Plancomptable!$A$43:$A$190),""))</f>
        <v/>
      </c>
    </row>
    <row r="16" spans="1:8" s="3" customFormat="1" ht="13.5" x14ac:dyDescent="0.25">
      <c r="A16" s="12"/>
      <c r="B16" s="128">
        <f>Budget_fonctionnement!B25</f>
        <v>0</v>
      </c>
      <c r="C16" s="134">
        <f>Budget_fonctionnement!E25</f>
        <v>0</v>
      </c>
      <c r="D16" s="134" cm="1">
        <f t="array" ref="D16">IF($G16="",0,IFERROR(_xlfn.LET(_xlpm.a,$G16,_xlpm.r,_xlfn.XMATCH(_xlpm.a,GrandLivreGeneral_fonctionnemen!$F$1:$F$496,0),_xlpm.n,IFERROR(_xlpm.r+_xlfn.XMATCH("Nom :",INDEX(GrandLivreGeneral_fonctionnemen!$A$1:$A$496,_xlpm.r+1):'GrandLivreGeneral_fonctionnemen'!$A$496,0),497),_xlpm.z,INDEX(GrandLivreGeneral_fonctionnemen!$F$1:$F$496,_xlpm.r+1):INDEX(GrandLivreGeneral_fonctionnemen!$F$1:$F$496,_xlpm.n-1),LOOKUP(2,1/(_xlpm.z&lt;&gt;""),_xlpm.z)),0))</f>
        <v>0</v>
      </c>
      <c r="E16" s="134">
        <f t="shared" si="1"/>
        <v>0</v>
      </c>
      <c r="F16" s="134">
        <f>Budget_fonctionnement!G25</f>
        <v>0</v>
      </c>
      <c r="G16" s="206" t="str">
        <f>IF(OR(B16="",B16=0),"",IFERROR(_xlfn.XLOOKUP(B16,Plancomptable!$B$43:$B$190,Plancomptable!$A$43:$A$190),""))</f>
        <v/>
      </c>
    </row>
    <row r="17" spans="1:7" s="3" customFormat="1" ht="13.5" x14ac:dyDescent="0.25">
      <c r="A17" s="12"/>
      <c r="B17" s="128">
        <f>Budget_fonctionnement!B26</f>
        <v>0</v>
      </c>
      <c r="C17" s="134">
        <f>Budget_fonctionnement!E26</f>
        <v>0</v>
      </c>
      <c r="D17" s="134" cm="1">
        <f t="array" ref="D17">IF($G17="",0,IFERROR(_xlfn.LET(_xlpm.a,$G17,_xlpm.r,_xlfn.XMATCH(_xlpm.a,GrandLivreGeneral_fonctionnemen!$F$1:$F$496,0),_xlpm.n,IFERROR(_xlpm.r+_xlfn.XMATCH("Nom :",INDEX(GrandLivreGeneral_fonctionnemen!$A$1:$A$496,_xlpm.r+1):'GrandLivreGeneral_fonctionnemen'!$A$496,0),497),_xlpm.z,INDEX(GrandLivreGeneral_fonctionnemen!$F$1:$F$496,_xlpm.r+1):INDEX(GrandLivreGeneral_fonctionnemen!$F$1:$F$496,_xlpm.n-1),LOOKUP(2,1/(_xlpm.z&lt;&gt;""),_xlpm.z)),0))</f>
        <v>0</v>
      </c>
      <c r="E17" s="134">
        <f t="shared" si="1"/>
        <v>0</v>
      </c>
      <c r="F17" s="134">
        <f>Budget_fonctionnement!G26</f>
        <v>0</v>
      </c>
      <c r="G17" s="206" t="str">
        <f>IF(OR(B17="",B17=0),"",IFERROR(_xlfn.XLOOKUP(B17,Plancomptable!$B$43:$B$190,Plancomptable!$A$43:$A$190),""))</f>
        <v/>
      </c>
    </row>
    <row r="18" spans="1:7" s="3" customFormat="1" ht="13.5" x14ac:dyDescent="0.25">
      <c r="A18" s="12"/>
      <c r="B18" s="128">
        <f>Budget_fonctionnement!B27</f>
        <v>0</v>
      </c>
      <c r="C18" s="134">
        <f>Budget_fonctionnement!E27</f>
        <v>0</v>
      </c>
      <c r="D18" s="134" cm="1">
        <f t="array" ref="D18">IF($G18="",0,IFERROR(_xlfn.LET(_xlpm.a,$G18,_xlpm.r,_xlfn.XMATCH(_xlpm.a,GrandLivreGeneral_fonctionnemen!$F$1:$F$496,0),_xlpm.n,IFERROR(_xlpm.r+_xlfn.XMATCH("Nom :",INDEX(GrandLivreGeneral_fonctionnemen!$A$1:$A$496,_xlpm.r+1):'GrandLivreGeneral_fonctionnemen'!$A$496,0),497),_xlpm.z,INDEX(GrandLivreGeneral_fonctionnemen!$F$1:$F$496,_xlpm.r+1):INDEX(GrandLivreGeneral_fonctionnemen!$F$1:$F$496,_xlpm.n-1),LOOKUP(2,1/(_xlpm.z&lt;&gt;""),_xlpm.z)),0))</f>
        <v>0</v>
      </c>
      <c r="E18" s="134">
        <f t="shared" si="1"/>
        <v>0</v>
      </c>
      <c r="F18" s="134">
        <f>Budget_fonctionnement!G27</f>
        <v>0</v>
      </c>
      <c r="G18" s="206" t="str">
        <f>IF(OR(B18="",B18=0),"",IFERROR(_xlfn.XLOOKUP(B18,Plancomptable!$B$43:$B$190,Plancomptable!$A$43:$A$190),""))</f>
        <v/>
      </c>
    </row>
    <row r="19" spans="1:7" s="3" customFormat="1" ht="13.5" x14ac:dyDescent="0.25">
      <c r="A19" s="12"/>
      <c r="B19" s="128">
        <f>Budget_fonctionnement!B28</f>
        <v>0</v>
      </c>
      <c r="C19" s="134">
        <f>Budget_fonctionnement!E28</f>
        <v>0</v>
      </c>
      <c r="D19" s="134" cm="1">
        <f t="array" ref="D19">IF($G19="",0,IFERROR(_xlfn.LET(_xlpm.a,$G19,_xlpm.r,_xlfn.XMATCH(_xlpm.a,GrandLivreGeneral_fonctionnemen!$F$1:$F$496,0),_xlpm.n,IFERROR(_xlpm.r+_xlfn.XMATCH("Nom :",INDEX(GrandLivreGeneral_fonctionnemen!$A$1:$A$496,_xlpm.r+1):'GrandLivreGeneral_fonctionnemen'!$A$496,0),497),_xlpm.z,INDEX(GrandLivreGeneral_fonctionnemen!$F$1:$F$496,_xlpm.r+1):INDEX(GrandLivreGeneral_fonctionnemen!$F$1:$F$496,_xlpm.n-1),LOOKUP(2,1/(_xlpm.z&lt;&gt;""),_xlpm.z)),0))</f>
        <v>0</v>
      </c>
      <c r="E19" s="134">
        <f t="shared" si="1"/>
        <v>0</v>
      </c>
      <c r="F19" s="134">
        <f>Budget_fonctionnement!G28</f>
        <v>0</v>
      </c>
      <c r="G19" s="206" t="str">
        <f>IF(OR(B19="",B19=0),"",IFERROR(_xlfn.XLOOKUP(B19,Plancomptable!$B$43:$B$190,Plancomptable!$A$43:$A$190),""))</f>
        <v/>
      </c>
    </row>
    <row r="20" spans="1:7" s="3" customFormat="1" ht="13.5" x14ac:dyDescent="0.25">
      <c r="A20" s="12"/>
      <c r="B20" s="128">
        <f>Budget_fonctionnement!B29</f>
        <v>0</v>
      </c>
      <c r="C20" s="134">
        <f>Budget_fonctionnement!E29</f>
        <v>0</v>
      </c>
      <c r="D20" s="134" cm="1">
        <f t="array" ref="D20">IF($G20="",0,IFERROR(_xlfn.LET(_xlpm.a,$G20,_xlpm.r,_xlfn.XMATCH(_xlpm.a,GrandLivreGeneral_fonctionnemen!$F$1:$F$496,0),_xlpm.n,IFERROR(_xlpm.r+_xlfn.XMATCH("Nom :",INDEX(GrandLivreGeneral_fonctionnemen!$A$1:$A$496,_xlpm.r+1):'GrandLivreGeneral_fonctionnemen'!$A$496,0),497),_xlpm.z,INDEX(GrandLivreGeneral_fonctionnemen!$F$1:$F$496,_xlpm.r+1):INDEX(GrandLivreGeneral_fonctionnemen!$F$1:$F$496,_xlpm.n-1),LOOKUP(2,1/(_xlpm.z&lt;&gt;""),_xlpm.z)),0))</f>
        <v>0</v>
      </c>
      <c r="E20" s="134">
        <f t="shared" si="1"/>
        <v>0</v>
      </c>
      <c r="F20" s="134">
        <f>Budget_fonctionnement!G29</f>
        <v>0</v>
      </c>
      <c r="G20" s="206" t="str">
        <f>IF(OR(B20="",B20=0),"",IFERROR(_xlfn.XLOOKUP(B20,Plancomptable!$B$43:$B$190,Plancomptable!$A$43:$A$190),""))</f>
        <v/>
      </c>
    </row>
    <row r="21" spans="1:7" s="3" customFormat="1" ht="13.5" x14ac:dyDescent="0.25">
      <c r="A21" s="12"/>
      <c r="B21" s="128">
        <f>Budget_fonctionnement!B30</f>
        <v>0</v>
      </c>
      <c r="C21" s="134">
        <f>Budget_fonctionnement!E30</f>
        <v>0</v>
      </c>
      <c r="D21" s="134" cm="1">
        <f t="array" ref="D21">IF($G21="",0,IFERROR(_xlfn.LET(_xlpm.a,$G21,_xlpm.r,_xlfn.XMATCH(_xlpm.a,GrandLivreGeneral_fonctionnemen!$F$1:$F$496,0),_xlpm.n,IFERROR(_xlpm.r+_xlfn.XMATCH("Nom :",INDEX(GrandLivreGeneral_fonctionnemen!$A$1:$A$496,_xlpm.r+1):'GrandLivreGeneral_fonctionnemen'!$A$496,0),497),_xlpm.z,INDEX(GrandLivreGeneral_fonctionnemen!$F$1:$F$496,_xlpm.r+1):INDEX(GrandLivreGeneral_fonctionnemen!$F$1:$F$496,_xlpm.n-1),LOOKUP(2,1/(_xlpm.z&lt;&gt;""),_xlpm.z)),0))</f>
        <v>0</v>
      </c>
      <c r="E21" s="134">
        <f t="shared" si="1"/>
        <v>0</v>
      </c>
      <c r="F21" s="134">
        <f>Budget_fonctionnement!G30</f>
        <v>0</v>
      </c>
      <c r="G21" s="206" t="str">
        <f>IF(OR(B21="",B21=0),"",IFERROR(_xlfn.XLOOKUP(B21,Plancomptable!$B$43:$B$190,Plancomptable!$A$43:$A$190),""))</f>
        <v/>
      </c>
    </row>
    <row r="22" spans="1:7" s="3" customFormat="1" ht="13.5" x14ac:dyDescent="0.25">
      <c r="A22" s="12"/>
      <c r="B22" s="128">
        <f>Budget_fonctionnement!B31</f>
        <v>0</v>
      </c>
      <c r="C22" s="134">
        <f>Budget_fonctionnement!E31</f>
        <v>0</v>
      </c>
      <c r="D22" s="134" cm="1">
        <f t="array" ref="D22">IF($G22="",0,IFERROR(_xlfn.LET(_xlpm.a,$G22,_xlpm.r,_xlfn.XMATCH(_xlpm.a,GrandLivreGeneral_fonctionnemen!$F$1:$F$496,0),_xlpm.n,IFERROR(_xlpm.r+_xlfn.XMATCH("Nom :",INDEX(GrandLivreGeneral_fonctionnemen!$A$1:$A$496,_xlpm.r+1):'GrandLivreGeneral_fonctionnemen'!$A$496,0),497),_xlpm.z,INDEX(GrandLivreGeneral_fonctionnemen!$F$1:$F$496,_xlpm.r+1):INDEX(GrandLivreGeneral_fonctionnemen!$F$1:$F$496,_xlpm.n-1),LOOKUP(2,1/(_xlpm.z&lt;&gt;""),_xlpm.z)),0))</f>
        <v>0</v>
      </c>
      <c r="E22" s="134">
        <f t="shared" si="1"/>
        <v>0</v>
      </c>
      <c r="F22" s="134">
        <f>Budget_fonctionnement!G31</f>
        <v>0</v>
      </c>
      <c r="G22" s="206" t="str">
        <f>IF(OR(B22="",B22=0),"",IFERROR(_xlfn.XLOOKUP(B22,Plancomptable!$B$43:$B$190,Plancomptable!$A$43:$A$190),""))</f>
        <v/>
      </c>
    </row>
    <row r="23" spans="1:7" s="3" customFormat="1" ht="13.5" x14ac:dyDescent="0.25">
      <c r="A23" s="12"/>
      <c r="B23" s="128">
        <f>Budget_fonctionnement!B32</f>
        <v>0</v>
      </c>
      <c r="C23" s="134">
        <f>Budget_fonctionnement!E32</f>
        <v>0</v>
      </c>
      <c r="D23" s="134" cm="1">
        <f t="array" ref="D23">IF($G23="",0,IFERROR(_xlfn.LET(_xlpm.a,$G23,_xlpm.r,_xlfn.XMATCH(_xlpm.a,GrandLivreGeneral_fonctionnemen!$F$1:$F$496,0),_xlpm.n,IFERROR(_xlpm.r+_xlfn.XMATCH("Nom :",INDEX(GrandLivreGeneral_fonctionnemen!$A$1:$A$496,_xlpm.r+1):'GrandLivreGeneral_fonctionnemen'!$A$496,0),497),_xlpm.z,INDEX(GrandLivreGeneral_fonctionnemen!$F$1:$F$496,_xlpm.r+1):INDEX(GrandLivreGeneral_fonctionnemen!$F$1:$F$496,_xlpm.n-1),LOOKUP(2,1/(_xlpm.z&lt;&gt;""),_xlpm.z)),0))</f>
        <v>0</v>
      </c>
      <c r="E23" s="134">
        <f t="shared" si="1"/>
        <v>0</v>
      </c>
      <c r="F23" s="134">
        <f>Budget_fonctionnement!G32</f>
        <v>0</v>
      </c>
      <c r="G23" s="206" t="str">
        <f>IF(OR(B23="",B23=0),"",IFERROR(_xlfn.XLOOKUP(B23,Plancomptable!$B$43:$B$190,Plancomptable!$A$43:$A$190),""))</f>
        <v/>
      </c>
    </row>
    <row r="24" spans="1:7" s="3" customFormat="1" ht="13.5" x14ac:dyDescent="0.25">
      <c r="A24" s="12"/>
      <c r="B24" s="128">
        <f>Budget_fonctionnement!B33</f>
        <v>0</v>
      </c>
      <c r="C24" s="134">
        <f>Budget_fonctionnement!E33</f>
        <v>0</v>
      </c>
      <c r="D24" s="134" cm="1">
        <f t="array" ref="D24">IF($G24="",0,IFERROR(_xlfn.LET(_xlpm.a,$G24,_xlpm.r,_xlfn.XMATCH(_xlpm.a,GrandLivreGeneral_fonctionnemen!$F$1:$F$496,0),_xlpm.n,IFERROR(_xlpm.r+_xlfn.XMATCH("Nom :",INDEX(GrandLivreGeneral_fonctionnemen!$A$1:$A$496,_xlpm.r+1):'GrandLivreGeneral_fonctionnemen'!$A$496,0),497),_xlpm.z,INDEX(GrandLivreGeneral_fonctionnemen!$F$1:$F$496,_xlpm.r+1):INDEX(GrandLivreGeneral_fonctionnemen!$F$1:$F$496,_xlpm.n-1),LOOKUP(2,1/(_xlpm.z&lt;&gt;""),_xlpm.z)),0))</f>
        <v>0</v>
      </c>
      <c r="E24" s="134">
        <f t="shared" si="1"/>
        <v>0</v>
      </c>
      <c r="F24" s="134">
        <f>Budget_fonctionnement!G33</f>
        <v>0</v>
      </c>
      <c r="G24" s="206" t="str">
        <f>IF(OR(B24="",B24=0),"",IFERROR(_xlfn.XLOOKUP(B24,Plancomptable!$B$43:$B$190,Plancomptable!$A$43:$A$190),""))</f>
        <v/>
      </c>
    </row>
    <row r="25" spans="1:7" s="3" customFormat="1" ht="13.5" x14ac:dyDescent="0.25">
      <c r="A25" s="12"/>
      <c r="B25" s="128">
        <f>Budget_fonctionnement!B34</f>
        <v>0</v>
      </c>
      <c r="C25" s="134">
        <f>Budget_fonctionnement!E34</f>
        <v>0</v>
      </c>
      <c r="D25" s="134" cm="1">
        <f t="array" ref="D25">IF($G25="",0,IFERROR(_xlfn.LET(_xlpm.a,$G25,_xlpm.r,_xlfn.XMATCH(_xlpm.a,GrandLivreGeneral_fonctionnemen!$F$1:$F$496,0),_xlpm.n,IFERROR(_xlpm.r+_xlfn.XMATCH("Nom :",INDEX(GrandLivreGeneral_fonctionnemen!$A$1:$A$496,_xlpm.r+1):'GrandLivreGeneral_fonctionnemen'!$A$496,0),497),_xlpm.z,INDEX(GrandLivreGeneral_fonctionnemen!$F$1:$F$496,_xlpm.r+1):INDEX(GrandLivreGeneral_fonctionnemen!$F$1:$F$496,_xlpm.n-1),LOOKUP(2,1/(_xlpm.z&lt;&gt;""),_xlpm.z)),0))</f>
        <v>0</v>
      </c>
      <c r="E25" s="134">
        <f t="shared" si="1"/>
        <v>0</v>
      </c>
      <c r="F25" s="134">
        <f>Budget_fonctionnement!G34</f>
        <v>0</v>
      </c>
      <c r="G25" s="206" t="str">
        <f>IF(OR(B25="",B25=0),"",IFERROR(_xlfn.XLOOKUP(B25,Plancomptable!$B$43:$B$190,Plancomptable!$A$43:$A$190),""))</f>
        <v/>
      </c>
    </row>
    <row r="26" spans="1:7" s="3" customFormat="1" ht="13.5" x14ac:dyDescent="0.25">
      <c r="A26" s="12"/>
      <c r="B26" s="128">
        <f>Budget_fonctionnement!B35</f>
        <v>0</v>
      </c>
      <c r="C26" s="134">
        <f>Budget_fonctionnement!E35</f>
        <v>0</v>
      </c>
      <c r="D26" s="134" cm="1">
        <f t="array" ref="D26">IF($G26="",0,IFERROR(_xlfn.LET(_xlpm.a,$G26,_xlpm.r,_xlfn.XMATCH(_xlpm.a,GrandLivreGeneral_fonctionnemen!$F$1:$F$496,0),_xlpm.n,IFERROR(_xlpm.r+_xlfn.XMATCH("Nom :",INDEX(GrandLivreGeneral_fonctionnemen!$A$1:$A$496,_xlpm.r+1):'GrandLivreGeneral_fonctionnemen'!$A$496,0),497),_xlpm.z,INDEX(GrandLivreGeneral_fonctionnemen!$F$1:$F$496,_xlpm.r+1):INDEX(GrandLivreGeneral_fonctionnemen!$F$1:$F$496,_xlpm.n-1),LOOKUP(2,1/(_xlpm.z&lt;&gt;""),_xlpm.z)),0))</f>
        <v>0</v>
      </c>
      <c r="E26" s="134">
        <f t="shared" si="1"/>
        <v>0</v>
      </c>
      <c r="F26" s="134">
        <f>Budget_fonctionnement!G35</f>
        <v>0</v>
      </c>
      <c r="G26" s="206" t="str">
        <f>IF(OR(B26="",B26=0),"",IFERROR(_xlfn.XLOOKUP(B26,Plancomptable!$B$43:$B$190,Plancomptable!$A$43:$A$190),""))</f>
        <v/>
      </c>
    </row>
    <row r="27" spans="1:7" s="3" customFormat="1" ht="13.5" x14ac:dyDescent="0.25">
      <c r="A27" s="12"/>
      <c r="B27" s="128">
        <f>Budget_fonctionnement!B36</f>
        <v>0</v>
      </c>
      <c r="C27" s="134">
        <f>Budget_fonctionnement!E36</f>
        <v>0</v>
      </c>
      <c r="D27" s="134" cm="1">
        <f t="array" ref="D27">IF($G27="",0,IFERROR(_xlfn.LET(_xlpm.a,$G27,_xlpm.r,_xlfn.XMATCH(_xlpm.a,GrandLivreGeneral_fonctionnemen!$F$1:$F$496,0),_xlpm.n,IFERROR(_xlpm.r+_xlfn.XMATCH("Nom :",INDEX(GrandLivreGeneral_fonctionnemen!$A$1:$A$496,_xlpm.r+1):'GrandLivreGeneral_fonctionnemen'!$A$496,0),497),_xlpm.z,INDEX(GrandLivreGeneral_fonctionnemen!$F$1:$F$496,_xlpm.r+1):INDEX(GrandLivreGeneral_fonctionnemen!$F$1:$F$496,_xlpm.n-1),LOOKUP(2,1/(_xlpm.z&lt;&gt;""),_xlpm.z)),0))</f>
        <v>0</v>
      </c>
      <c r="E27" s="134">
        <f t="shared" si="1"/>
        <v>0</v>
      </c>
      <c r="F27" s="134">
        <f>Budget_fonctionnement!G36</f>
        <v>0</v>
      </c>
      <c r="G27" s="206" t="str">
        <f>IF(OR(B27="",B27=0),"",IFERROR(_xlfn.XLOOKUP(B27,Plancomptable!$B$43:$B$190,Plancomptable!$A$43:$A$190),""))</f>
        <v/>
      </c>
    </row>
    <row r="28" spans="1:7" s="3" customFormat="1" ht="13.5" x14ac:dyDescent="0.25">
      <c r="A28" s="12"/>
      <c r="B28" s="128">
        <f>Budget_fonctionnement!B37</f>
        <v>0</v>
      </c>
      <c r="C28" s="134">
        <f>Budget_fonctionnement!E37</f>
        <v>0</v>
      </c>
      <c r="D28" s="134" cm="1">
        <f t="array" ref="D28">IF($G28="",0,IFERROR(_xlfn.LET(_xlpm.a,$G28,_xlpm.r,_xlfn.XMATCH(_xlpm.a,GrandLivreGeneral_fonctionnemen!$F$1:$F$496,0),_xlpm.n,IFERROR(_xlpm.r+_xlfn.XMATCH("Nom :",INDEX(GrandLivreGeneral_fonctionnemen!$A$1:$A$496,_xlpm.r+1):'GrandLivreGeneral_fonctionnemen'!$A$496,0),497),_xlpm.z,INDEX(GrandLivreGeneral_fonctionnemen!$F$1:$F$496,_xlpm.r+1):INDEX(GrandLivreGeneral_fonctionnemen!$F$1:$F$496,_xlpm.n-1),LOOKUP(2,1/(_xlpm.z&lt;&gt;""),_xlpm.z)),0))</f>
        <v>0</v>
      </c>
      <c r="E28" s="134">
        <f t="shared" si="1"/>
        <v>0</v>
      </c>
      <c r="F28" s="134">
        <f>Budget_fonctionnement!G37</f>
        <v>0</v>
      </c>
      <c r="G28" s="206" t="str">
        <f>IF(OR(B28="",B28=0),"",IFERROR(_xlfn.XLOOKUP(B28,Plancomptable!$B$43:$B$190,Plancomptable!$A$43:$A$190),""))</f>
        <v/>
      </c>
    </row>
    <row r="29" spans="1:7" s="3" customFormat="1" ht="13.5" x14ac:dyDescent="0.25">
      <c r="A29" s="12"/>
      <c r="B29" s="128">
        <f>Budget_fonctionnement!B38</f>
        <v>0</v>
      </c>
      <c r="C29" s="134">
        <f>Budget_fonctionnement!E38</f>
        <v>0</v>
      </c>
      <c r="D29" s="134" cm="1">
        <f t="array" ref="D29">IF($G29="",0,IFERROR(_xlfn.LET(_xlpm.a,$G29,_xlpm.r,_xlfn.XMATCH(_xlpm.a,GrandLivreGeneral_fonctionnemen!$F$1:$F$496,0),_xlpm.n,IFERROR(_xlpm.r+_xlfn.XMATCH("Nom :",INDEX(GrandLivreGeneral_fonctionnemen!$A$1:$A$496,_xlpm.r+1):'GrandLivreGeneral_fonctionnemen'!$A$496,0),497),_xlpm.z,INDEX(GrandLivreGeneral_fonctionnemen!$F$1:$F$496,_xlpm.r+1):INDEX(GrandLivreGeneral_fonctionnemen!$F$1:$F$496,_xlpm.n-1),LOOKUP(2,1/(_xlpm.z&lt;&gt;""),_xlpm.z)),0))</f>
        <v>0</v>
      </c>
      <c r="E29" s="134">
        <f t="shared" si="1"/>
        <v>0</v>
      </c>
      <c r="F29" s="134">
        <f>Budget_fonctionnement!G38</f>
        <v>0</v>
      </c>
      <c r="G29" s="206" t="str">
        <f>IF(OR(B29="",B29=0),"",IFERROR(_xlfn.XLOOKUP(B29,Plancomptable!$B$43:$B$190,Plancomptable!$A$43:$A$190),""))</f>
        <v/>
      </c>
    </row>
    <row r="30" spans="1:7" s="3" customFormat="1" ht="13.5" x14ac:dyDescent="0.25">
      <c r="A30" s="12"/>
      <c r="B30" s="128"/>
      <c r="C30" s="134"/>
      <c r="D30" s="134"/>
      <c r="E30" s="134"/>
      <c r="F30" s="134"/>
      <c r="G30" s="12"/>
    </row>
    <row r="31" spans="1:7" s="3" customFormat="1" ht="13.5" x14ac:dyDescent="0.25">
      <c r="A31" s="12"/>
      <c r="B31" s="128"/>
      <c r="C31" s="134"/>
      <c r="D31" s="134"/>
      <c r="E31" s="134"/>
      <c r="F31" s="134"/>
      <c r="G31" s="12"/>
    </row>
    <row r="32" spans="1:7" s="3" customFormat="1" ht="13.5" x14ac:dyDescent="0.25">
      <c r="A32" s="12"/>
      <c r="B32" s="147" t="str">
        <f>Budget_fonctionnement!B39</f>
        <v>Total</v>
      </c>
      <c r="C32" s="138">
        <f>Budget_fonctionnement!E39</f>
        <v>0</v>
      </c>
      <c r="D32" s="138">
        <f>SUM(D14:D29)</f>
        <v>0</v>
      </c>
      <c r="E32" s="138">
        <f>D32-C32</f>
        <v>0</v>
      </c>
      <c r="F32" s="138">
        <f>Budget_fonctionnement!G39</f>
        <v>0</v>
      </c>
      <c r="G32" s="12"/>
    </row>
    <row r="33" spans="1:7" s="2" customFormat="1" ht="13.5" x14ac:dyDescent="0.25">
      <c r="A33" s="11"/>
      <c r="B33" s="148"/>
      <c r="C33" s="139"/>
      <c r="D33" s="139"/>
      <c r="E33" s="139"/>
      <c r="F33" s="139"/>
      <c r="G33" s="11"/>
    </row>
    <row r="34" spans="1:7" s="2" customFormat="1" ht="13.5" x14ac:dyDescent="0.25">
      <c r="A34" s="11"/>
      <c r="B34" s="148"/>
      <c r="C34" s="139"/>
      <c r="D34" s="139"/>
      <c r="E34" s="139"/>
      <c r="F34" s="139"/>
      <c r="G34" s="11"/>
    </row>
    <row r="35" spans="1:7" s="3" customFormat="1" x14ac:dyDescent="0.25">
      <c r="A35" s="12"/>
      <c r="B35" s="130" t="s">
        <v>12</v>
      </c>
      <c r="C35" s="140">
        <f>C11-C32</f>
        <v>0</v>
      </c>
      <c r="D35" s="140">
        <f>D11-D32</f>
        <v>0</v>
      </c>
      <c r="E35" s="140">
        <f>D35-C35</f>
        <v>0</v>
      </c>
      <c r="F35" s="140">
        <f>F11-F32</f>
        <v>0</v>
      </c>
      <c r="G35" s="12"/>
    </row>
    <row r="36" spans="1:7" s="2" customFormat="1" ht="13.5" x14ac:dyDescent="0.25">
      <c r="A36" s="11"/>
      <c r="B36" s="149"/>
      <c r="C36" s="141"/>
      <c r="D36" s="141"/>
      <c r="E36" s="141"/>
      <c r="F36" s="141"/>
      <c r="G36" s="11"/>
    </row>
    <row r="37" spans="1:7" x14ac:dyDescent="0.25">
      <c r="B37" s="219" t="s">
        <v>263</v>
      </c>
      <c r="C37" s="219"/>
      <c r="D37" s="219"/>
      <c r="E37" s="219"/>
      <c r="F37" s="219"/>
    </row>
    <row r="38" spans="1:7" x14ac:dyDescent="0.25">
      <c r="B38" s="219" t="s">
        <v>264</v>
      </c>
      <c r="C38" s="219"/>
      <c r="D38" s="219"/>
      <c r="E38" s="219"/>
      <c r="F38" s="219"/>
    </row>
  </sheetData>
  <mergeCells count="3">
    <mergeCell ref="B2:F2"/>
    <mergeCell ref="B38:F38"/>
    <mergeCell ref="B37:F37"/>
  </mergeCells>
  <pageMargins left="0.3" right="0.3" top="0.3" bottom="0.3" header="0" footer="0"/>
  <pageSetup scale="87"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A150FA0-1433-4B0A-88C8-34EBECB58509}">
          <x14:formula1>
            <xm:f>Liste!$D$3:$D$21</xm:f>
          </x14:formula1>
          <xm:sqref>C1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06DD4-645F-4860-B678-0D2A115FBE9D}">
  <sheetPr>
    <tabColor theme="4"/>
    <pageSetUpPr fitToPage="1"/>
  </sheetPr>
  <dimension ref="A1:G37"/>
  <sheetViews>
    <sheetView showGridLines="0" workbookViewId="0">
      <pane ySplit="2" topLeftCell="A3" activePane="bottomLeft" state="frozen"/>
      <selection activeCell="E39" sqref="E39"/>
      <selection pane="bottomLeft" activeCell="B1" sqref="B1:F1"/>
    </sheetView>
  </sheetViews>
  <sheetFormatPr baseColWidth="10" defaultColWidth="8.7109375" defaultRowHeight="15" x14ac:dyDescent="0.25"/>
  <cols>
    <col min="1" max="1" width="3.140625" customWidth="1"/>
    <col min="2" max="2" width="11" style="8" customWidth="1"/>
    <col min="3" max="3" width="44.7109375" style="142" customWidth="1"/>
    <col min="4" max="4" width="20" style="142" customWidth="1"/>
    <col min="5" max="5" width="29.5703125" style="142" customWidth="1"/>
    <col min="6" max="6" width="17.5703125" style="142" customWidth="1"/>
    <col min="67" max="67" width="3.140625" customWidth="1"/>
  </cols>
  <sheetData>
    <row r="1" spans="1:7" ht="21" x14ac:dyDescent="0.25">
      <c r="B1" s="39" t="s">
        <v>23</v>
      </c>
      <c r="C1" s="39"/>
      <c r="D1" s="40"/>
      <c r="E1" s="40"/>
      <c r="F1" s="40"/>
    </row>
    <row r="2" spans="1:7" s="1" customFormat="1" ht="21" x14ac:dyDescent="0.25">
      <c r="A2"/>
      <c r="B2" s="221" t="s">
        <v>243</v>
      </c>
      <c r="C2" s="221"/>
      <c r="D2" s="221"/>
      <c r="E2" s="221"/>
      <c r="F2" s="221"/>
      <c r="G2"/>
    </row>
    <row r="3" spans="1:7" s="2" customFormat="1" x14ac:dyDescent="0.25">
      <c r="A3"/>
      <c r="B3" s="222" t="s">
        <v>275</v>
      </c>
      <c r="C3" s="223"/>
      <c r="D3" s="182" t="s">
        <v>244</v>
      </c>
      <c r="E3" s="223" t="s">
        <v>245</v>
      </c>
      <c r="F3" s="223"/>
      <c r="G3"/>
    </row>
    <row r="4" spans="1:7" s="2" customFormat="1" x14ac:dyDescent="0.25">
      <c r="A4"/>
      <c r="B4" s="224" t="s">
        <v>246</v>
      </c>
      <c r="C4" s="224"/>
      <c r="D4" s="224"/>
      <c r="E4" s="224"/>
      <c r="F4" s="224"/>
      <c r="G4"/>
    </row>
    <row r="5" spans="1:7" s="2" customFormat="1" x14ac:dyDescent="0.25">
      <c r="A5"/>
      <c r="B5" s="183" t="s">
        <v>109</v>
      </c>
      <c r="C5" s="184" t="s">
        <v>74</v>
      </c>
      <c r="D5" s="185" t="s">
        <v>16</v>
      </c>
      <c r="E5" s="184" t="s">
        <v>247</v>
      </c>
      <c r="F5" s="183" t="s">
        <v>248</v>
      </c>
      <c r="G5"/>
    </row>
    <row r="6" spans="1:7" s="3" customFormat="1" x14ac:dyDescent="0.25">
      <c r="A6"/>
      <c r="B6" s="186"/>
      <c r="C6" s="187" t="s">
        <v>176</v>
      </c>
      <c r="D6" s="188"/>
      <c r="E6" s="187"/>
      <c r="F6" s="186"/>
      <c r="G6"/>
    </row>
    <row r="7" spans="1:7" s="3" customFormat="1" x14ac:dyDescent="0.25">
      <c r="A7"/>
      <c r="B7" s="189">
        <v>1001</v>
      </c>
      <c r="C7" s="190" t="str">
        <f>IFERROR(_xlfn.XLOOKUP($B7,Plancomptable!$A$1:$A$190,Plancomptable!$B$1:$B$190),"Compte non trouvé")</f>
        <v>Petite caisse</v>
      </c>
      <c r="D7" s="191" cm="1">
        <f t="array" ref="D7">IFERROR(_xlfn.LET(_xlpm.a,$B7,_xlpm.r,_xlfn.XMATCH(_xlpm.a,GrandLivreGeneral_fonctionnemen!$F$1:$F$504,0),_xlpm.n,IFERROR(_xlpm.r+_xlfn.XMATCH("Nom :",INDEX(GrandLivreGeneral_fonctionnemen!$A$1:$A$504,_xlpm.r+1):'GrandLivreGeneral_fonctionnemen'!$A$504,0),497),_xlpm.z,INDEX(GrandLivreGeneral_fonctionnemen!$F$1:$F$504,_xlpm.r+1):INDEX(GrandLivreGeneral_fonctionnemen!$F$1:$F$504,_xlpm.n-1),LOOKUP(2,1/(_xlpm.z&lt;&gt;""),_xlpm.z)),0)</f>
        <v>0</v>
      </c>
      <c r="E7" s="190" t="s">
        <v>258</v>
      </c>
      <c r="F7" s="189" t="str">
        <f>IF(COUNTIF(GrandLivreGeneral_fonctionnemen!$F$1:$F$504,$B7)=0,"À configurer","Lié")</f>
        <v>Lié</v>
      </c>
      <c r="G7"/>
    </row>
    <row r="8" spans="1:7" s="3" customFormat="1" x14ac:dyDescent="0.25">
      <c r="A8"/>
      <c r="B8" s="189">
        <v>1002</v>
      </c>
      <c r="C8" s="190" t="str">
        <f>IFERROR(_xlfn.XLOOKUP($B8,Plancomptable!$A$1:$A$190,Plancomptable!$B$1:$B$190),"Compte non trouvé")</f>
        <v>Banque compte courant</v>
      </c>
      <c r="D8" s="191" cm="1">
        <f t="array" ref="D8">IFERROR(_xlfn.LET(_xlpm.a,$B8,_xlpm.r,_xlfn.XMATCH(_xlpm.a,GrandLivreGeneral_fonctionnemen!$F$1:$F$504,0),_xlpm.n,IFERROR(_xlpm.r+_xlfn.XMATCH("Nom :",INDEX(GrandLivreGeneral_fonctionnemen!$A$1:$A$504,_xlpm.r+1):'GrandLivreGeneral_fonctionnemen'!$A$504,0),497),_xlpm.z,INDEX(GrandLivreGeneral_fonctionnemen!$F$1:$F$504,_xlpm.r+1):INDEX(GrandLivreGeneral_fonctionnemen!$F$1:$F$504,_xlpm.n-1),LOOKUP(2,1/(_xlpm.z&lt;&gt;""),_xlpm.z)),0)</f>
        <v>0</v>
      </c>
      <c r="E8" s="190" t="s">
        <v>258</v>
      </c>
      <c r="F8" s="189" t="str">
        <f>IF(COUNTIF(GrandLivreGeneral_fonctionnemen!$F$1:$F$504,$B8)=0,"À configurer","Lié")</f>
        <v>Lié</v>
      </c>
      <c r="G8"/>
    </row>
    <row r="9" spans="1:7" s="3" customFormat="1" x14ac:dyDescent="0.25">
      <c r="A9"/>
      <c r="B9" s="189">
        <v>1003</v>
      </c>
      <c r="C9" s="190" t="str">
        <f>IFERROR(_xlfn.XLOOKUP($B9,Plancomptable!$A$1:$A$190,Plancomptable!$B$1:$B$190),"Compte non trouvé")</f>
        <v>Banque compte épargne</v>
      </c>
      <c r="D9" s="191" cm="1">
        <f t="array" ref="D9">IFERROR(_xlfn.LET(_xlpm.a,$B9,_xlpm.r,_xlfn.XMATCH(_xlpm.a,GrandLivreGeneral_fonctionnemen!$F$1:$F$504,0),_xlpm.n,IFERROR(_xlpm.r+_xlfn.XMATCH("Nom :",INDEX(GrandLivreGeneral_fonctionnemen!$A$1:$A$504,_xlpm.r+1):'GrandLivreGeneral_fonctionnemen'!$A$504,0),497),_xlpm.z,INDEX(GrandLivreGeneral_fonctionnemen!$F$1:$F$504,_xlpm.r+1):INDEX(GrandLivreGeneral_fonctionnemen!$F$1:$F$504,_xlpm.n-1),LOOKUP(2,1/(_xlpm.z&lt;&gt;""),_xlpm.z)),0)</f>
        <v>0</v>
      </c>
      <c r="E9" s="190" t="s">
        <v>258</v>
      </c>
      <c r="F9" s="189" t="str">
        <f>IF(COUNTIF(GrandLivreGeneral_fonctionnemen!$F$1:$F$504,$B9)=0,"À configurer","Lié")</f>
        <v>Lié</v>
      </c>
      <c r="G9"/>
    </row>
    <row r="10" spans="1:7" s="3" customFormat="1" x14ac:dyDescent="0.25">
      <c r="A10"/>
      <c r="B10" s="189">
        <v>1004</v>
      </c>
      <c r="C10" s="190" t="str">
        <f>IFERROR(_xlfn.XLOOKUP($B10,Plancomptable!$A$1:$A$190,Plancomptable!$B$1:$B$190),"Compte non trouvé")</f>
        <v>Banque placement à court terme</v>
      </c>
      <c r="D10" s="191" cm="1">
        <f t="array" ref="D10">IFERROR(_xlfn.LET(_xlpm.a,$B10,_xlpm.r,_xlfn.XMATCH(_xlpm.a,GrandLivreGeneral_fonctionnemen!$F$1:$F$504,0),_xlpm.n,IFERROR(_xlpm.r+_xlfn.XMATCH("Nom :",INDEX(GrandLivreGeneral_fonctionnemen!$A$1:$A$504,_xlpm.r+1):'GrandLivreGeneral_fonctionnemen'!$A$504,0),497),_xlpm.z,INDEX(GrandLivreGeneral_fonctionnemen!$F$1:$F$504,_xlpm.r+1):INDEX(GrandLivreGeneral_fonctionnemen!$F$1:$F$504,_xlpm.n-1),LOOKUP(2,1/(_xlpm.z&lt;&gt;""),_xlpm.z)),0)</f>
        <v>0</v>
      </c>
      <c r="E10" s="190" t="s">
        <v>258</v>
      </c>
      <c r="F10" s="189" t="str">
        <f>IF(COUNTIF(GrandLivreGeneral_fonctionnemen!$F$1:$F$504,$B10)=0,"À configurer","Lié")</f>
        <v>Lié</v>
      </c>
      <c r="G10"/>
    </row>
    <row r="11" spans="1:7" s="3" customFormat="1" x14ac:dyDescent="0.25">
      <c r="A11"/>
      <c r="B11" s="189">
        <v>1100</v>
      </c>
      <c r="C11" s="190" t="str">
        <f>IFERROR(_xlfn.XLOOKUP($B11,Plancomptable!$A$1:$A$190,Plancomptable!$B$1:$B$190),"Compte non trouvé")</f>
        <v>Dépôt à termes</v>
      </c>
      <c r="D11" s="191" cm="1">
        <f t="array" ref="D11">IFERROR(_xlfn.LET(_xlpm.a,$B11,_xlpm.r,_xlfn.XMATCH(_xlpm.a,GrandLivreGeneral_fonctionnemen!$F$1:$F$504,0),_xlpm.n,IFERROR(_xlpm.r+_xlfn.XMATCH("Nom :",INDEX(GrandLivreGeneral_fonctionnemen!$A$1:$A$504,_xlpm.r+1):'GrandLivreGeneral_fonctionnemen'!$A$504,0),497),_xlpm.z,INDEX(GrandLivreGeneral_fonctionnemen!$F$1:$F$504,_xlpm.r+1):INDEX(GrandLivreGeneral_fonctionnemen!$F$1:$F$504,_xlpm.n-1),LOOKUP(2,1/(_xlpm.z&lt;&gt;""),_xlpm.z)),0)</f>
        <v>0</v>
      </c>
      <c r="E11" s="190" t="s">
        <v>258</v>
      </c>
      <c r="F11" s="189" t="str">
        <f>IF(COUNTIF(GrandLivreGeneral_fonctionnemen!$F$1:$F$504,$B11)=0,"À configurer","Lié")</f>
        <v>Lié</v>
      </c>
      <c r="G11"/>
    </row>
    <row r="12" spans="1:7" s="2" customFormat="1" x14ac:dyDescent="0.25">
      <c r="A12"/>
      <c r="B12" s="189">
        <v>1200</v>
      </c>
      <c r="C12" s="190" t="str">
        <f>IFERROR(_xlfn.XLOOKUP($B12,Plancomptable!$A$1:$A$190,Plancomptable!$B$1:$B$190),"Compte non trouvé")</f>
        <v>Montant à recevoir</v>
      </c>
      <c r="D12" s="191" cm="1">
        <f t="array" ref="D12">IFERROR(_xlfn.LET(_xlpm.a,$B12,_xlpm.r,_xlfn.XMATCH(_xlpm.a,GrandLivreGeneral_fonctionnemen!$F$1:$F$504,0),_xlpm.n,IFERROR(_xlpm.r+_xlfn.XMATCH("Nom :",INDEX(GrandLivreGeneral_fonctionnemen!$A$1:$A$504,_xlpm.r+1):'GrandLivreGeneral_fonctionnemen'!$A$504,0),497),_xlpm.z,INDEX(GrandLivreGeneral_fonctionnemen!$F$1:$F$504,_xlpm.r+1):INDEX(GrandLivreGeneral_fonctionnemen!$F$1:$F$504,_xlpm.n-1),LOOKUP(2,1/(_xlpm.z&lt;&gt;""),_xlpm.z)),0)</f>
        <v>0</v>
      </c>
      <c r="E12" s="190" t="s">
        <v>258</v>
      </c>
      <c r="F12" s="189" t="str">
        <f>IF(COUNTIF(GrandLivreGeneral_fonctionnemen!$F$1:$F$504,$B12)=0,"À configurer","Lié")</f>
        <v>Lié</v>
      </c>
      <c r="G12"/>
    </row>
    <row r="13" spans="1:7" s="3" customFormat="1" x14ac:dyDescent="0.25">
      <c r="A13"/>
      <c r="B13" s="189">
        <v>1300</v>
      </c>
      <c r="C13" s="190" t="str">
        <f>IFERROR(_xlfn.XLOOKUP($B13,Plancomptable!$A$1:$A$190,Plancomptable!$B$1:$B$190),"Compte non trouvé")</f>
        <v>Dépenses payées d'avance</v>
      </c>
      <c r="D13" s="191" cm="1">
        <f t="array" ref="D13">IFERROR(_xlfn.LET(_xlpm.a,$B13,_xlpm.r,_xlfn.XMATCH(_xlpm.a,GrandLivreGeneral_fonctionnemen!$F$1:$F$504,0),_xlpm.n,IFERROR(_xlpm.r+_xlfn.XMATCH("Nom :",INDEX(GrandLivreGeneral_fonctionnemen!$A$1:$A$504,_xlpm.r+1):'GrandLivreGeneral_fonctionnemen'!$A$504,0),497),_xlpm.z,INDEX(GrandLivreGeneral_fonctionnemen!$F$1:$F$504,_xlpm.r+1):INDEX(GrandLivreGeneral_fonctionnemen!$F$1:$F$504,_xlpm.n-1),LOOKUP(2,1/(_xlpm.z&lt;&gt;""),_xlpm.z)),0)</f>
        <v>0</v>
      </c>
      <c r="E13" s="190" t="s">
        <v>258</v>
      </c>
      <c r="F13" s="189" t="str">
        <f>IF(COUNTIF(GrandLivreGeneral_fonctionnemen!$F$1:$F$504,$B13)=0,"À configurer","Lié")</f>
        <v>Lié</v>
      </c>
      <c r="G13"/>
    </row>
    <row r="14" spans="1:7" s="3" customFormat="1" x14ac:dyDescent="0.25">
      <c r="A14"/>
      <c r="B14" s="192"/>
      <c r="C14" s="193" t="s">
        <v>249</v>
      </c>
      <c r="D14" s="194">
        <f>SUM(D7:D13)</f>
        <v>0</v>
      </c>
      <c r="E14" s="193"/>
      <c r="F14" s="192"/>
      <c r="G14"/>
    </row>
    <row r="15" spans="1:7" s="3" customFormat="1" x14ac:dyDescent="0.25">
      <c r="A15"/>
      <c r="B15" s="189"/>
      <c r="C15" s="190"/>
      <c r="D15" s="191"/>
      <c r="E15" s="190"/>
      <c r="F15" s="189"/>
      <c r="G15"/>
    </row>
    <row r="16" spans="1:7" s="3" customFormat="1" x14ac:dyDescent="0.25">
      <c r="A16"/>
      <c r="B16" s="186"/>
      <c r="C16" s="187" t="s">
        <v>250</v>
      </c>
      <c r="D16" s="195"/>
      <c r="E16" s="187"/>
      <c r="F16" s="186"/>
      <c r="G16"/>
    </row>
    <row r="17" spans="1:7" s="3" customFormat="1" x14ac:dyDescent="0.25">
      <c r="A17"/>
      <c r="B17" s="189">
        <v>2100</v>
      </c>
      <c r="C17" s="190" t="str">
        <f>IFERROR(_xlfn.XLOOKUP($B17,Plancomptable!$A$1:$A$190,Plancomptable!$B$1:$B$190),"Compte non trouvé")</f>
        <v>Comptes fournisseurs</v>
      </c>
      <c r="D17" s="191" cm="1">
        <f t="array" ref="D17">IFERROR(_xlfn.LET(_xlpm.a,$B17,_xlpm.r,_xlfn.XMATCH(_xlpm.a,GrandLivreGeneral_fonctionnemen!$F$1:$F$504,0),_xlpm.n,IFERROR(_xlpm.r+_xlfn.XMATCH("Nom :",INDEX(GrandLivreGeneral_fonctionnemen!$A$1:$A$504,_xlpm.r+1):'GrandLivreGeneral_fonctionnemen'!$A$504,0),497),_xlpm.z,INDEX(GrandLivreGeneral_fonctionnemen!$F$1:$F$504,_xlpm.r+1):INDEX(GrandLivreGeneral_fonctionnemen!$F$1:$F$504,_xlpm.n-1),LOOKUP(2,1/(_xlpm.z&lt;&gt;""),_xlpm.z)),0)</f>
        <v>0</v>
      </c>
      <c r="E17" s="190" t="s">
        <v>258</v>
      </c>
      <c r="F17" s="189" t="str">
        <f>IF(COUNTIF(GrandLivreGeneral_fonctionnemen!$F$1:$F$504,$B17)=0,"À configurer","Lié")</f>
        <v>Lié</v>
      </c>
      <c r="G17"/>
    </row>
    <row r="18" spans="1:7" s="3" customFormat="1" x14ac:dyDescent="0.25">
      <c r="A18"/>
      <c r="B18" s="189">
        <v>2101</v>
      </c>
      <c r="C18" s="190" t="str">
        <f>IFERROR(_xlfn.XLOOKUP($B18,Plancomptable!$A$1:$A$190,Plancomptable!$B$1:$B$190),"Compte non trouvé")</f>
        <v>Revenus différés</v>
      </c>
      <c r="D18" s="191" cm="1">
        <f t="array" ref="D18">IFERROR(_xlfn.LET(_xlpm.a,$B18,_xlpm.r,_xlfn.XMATCH(_xlpm.a,GrandLivreGeneral_fonctionnemen!$F$1:$F$504,0),_xlpm.n,IFERROR(_xlpm.r+_xlfn.XMATCH("Nom :",INDEX(GrandLivreGeneral_fonctionnemen!$A$1:$A$504,_xlpm.r+1):'GrandLivreGeneral_fonctionnemen'!$A$504,0),497),_xlpm.z,INDEX(GrandLivreGeneral_fonctionnemen!$F$1:$F$504,_xlpm.r+1):INDEX(GrandLivreGeneral_fonctionnemen!$F$1:$F$504,_xlpm.n-1),LOOKUP(2,1/(_xlpm.z&lt;&gt;""),_xlpm.z)),0)</f>
        <v>0</v>
      </c>
      <c r="E18" s="190" t="s">
        <v>258</v>
      </c>
      <c r="F18" s="189" t="str">
        <f>IF(COUNTIF(GrandLivreGeneral_fonctionnemen!$F$1:$F$504,$B18)=0,"À configurer","Lié")</f>
        <v>Lié</v>
      </c>
      <c r="G18"/>
    </row>
    <row r="19" spans="1:7" s="3" customFormat="1" x14ac:dyDescent="0.25">
      <c r="A19"/>
      <c r="B19" s="192"/>
      <c r="C19" s="193" t="s">
        <v>251</v>
      </c>
      <c r="D19" s="194">
        <f>SUM(D17:D18)</f>
        <v>0</v>
      </c>
      <c r="E19" s="193"/>
      <c r="F19" s="192"/>
      <c r="G19"/>
    </row>
    <row r="20" spans="1:7" s="3" customFormat="1" x14ac:dyDescent="0.25">
      <c r="A20"/>
      <c r="B20" s="189"/>
      <c r="C20" s="190"/>
      <c r="D20" s="191"/>
      <c r="E20" s="190"/>
      <c r="F20" s="189"/>
      <c r="G20"/>
    </row>
    <row r="21" spans="1:7" s="3" customFormat="1" x14ac:dyDescent="0.25">
      <c r="A21"/>
      <c r="B21" s="186"/>
      <c r="C21" s="187" t="s">
        <v>252</v>
      </c>
      <c r="D21" s="195"/>
      <c r="E21" s="187"/>
      <c r="F21" s="186"/>
      <c r="G21"/>
    </row>
    <row r="22" spans="1:7" s="3" customFormat="1" x14ac:dyDescent="0.25">
      <c r="A22"/>
      <c r="B22" s="189">
        <v>3500</v>
      </c>
      <c r="C22" s="190" t="str">
        <f>IFERROR(_xlfn.XLOOKUP($B22,Plancomptable!$A$1:$A$190,Plancomptable!$B$1:$B$190),"Compte non trouvé")</f>
        <v>Bénéfices non répartis</v>
      </c>
      <c r="D22" s="191" cm="1">
        <f t="array" ref="D22">IFERROR(_xlfn.LET(_xlpm.a,$B22,_xlpm.r,_xlfn.XMATCH(_xlpm.a,GrandLivreGeneral_fonctionnemen!$F$1:$F$504,0),_xlpm.n,IFERROR(_xlpm.r+_xlfn.XMATCH("Nom :",INDEX(GrandLivreGeneral_fonctionnemen!$A$1:$A$504,_xlpm.r+1):'GrandLivreGeneral_fonctionnemen'!$A$504,0),497),_xlpm.z,INDEX(GrandLivreGeneral_fonctionnemen!$F$1:$F$504,_xlpm.r+1):INDEX(GrandLivreGeneral_fonctionnemen!$F$1:$F$504,_xlpm.n-1),LOOKUP(2,1/(_xlpm.z&lt;&gt;""),_xlpm.z)),0)</f>
        <v>0</v>
      </c>
      <c r="E22" s="190" t="s">
        <v>258</v>
      </c>
      <c r="F22" s="189" t="str">
        <f>IF(COUNTIF(GrandLivreGeneral_fonctionnemen!$F$1:$F$504,$B22)=0,"À configurer","Lié")</f>
        <v>Lié</v>
      </c>
      <c r="G22"/>
    </row>
    <row r="23" spans="1:7" s="3" customFormat="1" x14ac:dyDescent="0.25">
      <c r="A23"/>
      <c r="B23" s="189">
        <v>3510</v>
      </c>
      <c r="C23" s="190" t="str">
        <f>IFERROR(_xlfn.XLOOKUP($B23,Plancomptable!$A$1:$A$190,Plancomptable!$B$1:$B$190),"Compte non trouvé")</f>
        <v>Bénféfices non répartis - ex. précédent</v>
      </c>
      <c r="D23" s="191" t="str" cm="1">
        <f t="array" ref="D23">IFERROR(_xlfn.LET(_xlpm.a,$B23,_xlpm.r,_xlfn.XMATCH(_xlpm.a,GrandLivreGeneral_fonctionnemen!$F$1:$F$504,0),_xlpm.n,IFERROR(_xlpm.r+_xlfn.XMATCH("Nom :",INDEX(GrandLivreGeneral_fonctionnemen!$A$1:$A$504,_xlpm.r+1):'GrandLivreGeneral_fonctionnemen'!$A$504,0),497),_xlpm.z,INDEX(GrandLivreGeneral_fonctionnemen!$F$1:$F$504,_xlpm.r+1):INDEX(GrandLivreGeneral_fonctionnemen!$F$1:$F$504,_xlpm.n-1),LOOKUP(2,1/(_xlpm.z&lt;&gt;""),_xlpm.z)),0)</f>
        <v>Solde</v>
      </c>
      <c r="E23" s="190" t="s">
        <v>258</v>
      </c>
      <c r="F23" s="189" t="str">
        <f>IF(COUNTIF(GrandLivreGeneral_fonctionnemen!$F$1:$F$504,$B23)=0,"À configurer","Lié")</f>
        <v>Lié</v>
      </c>
      <c r="G23"/>
    </row>
    <row r="24" spans="1:7" s="3" customFormat="1" x14ac:dyDescent="0.25">
      <c r="A24"/>
      <c r="B24" s="189">
        <v>3600</v>
      </c>
      <c r="C24" s="190" t="str">
        <f>IFERROR(_xlfn.XLOOKUP($B24,Plancomptable!$A$1:$A$190,Plancomptable!$B$1:$B$190),"Compte non trouvé")</f>
        <v>Bénéfice courant</v>
      </c>
      <c r="D24" s="191">
        <f>Etat_fonctionnement!D35</f>
        <v>0</v>
      </c>
      <c r="E24" s="190" t="s">
        <v>259</v>
      </c>
      <c r="F24" s="189" t="s">
        <v>260</v>
      </c>
      <c r="G24"/>
    </row>
    <row r="25" spans="1:7" s="3" customFormat="1" x14ac:dyDescent="0.25">
      <c r="A25"/>
      <c r="B25" s="192"/>
      <c r="C25" s="193" t="s">
        <v>253</v>
      </c>
      <c r="D25" s="194">
        <f>SUM(D22:D24)</f>
        <v>0</v>
      </c>
      <c r="E25" s="193"/>
      <c r="F25" s="192"/>
      <c r="G25"/>
    </row>
    <row r="26" spans="1:7" s="3" customFormat="1" x14ac:dyDescent="0.25">
      <c r="A26"/>
      <c r="B26" s="189"/>
      <c r="C26" s="190"/>
      <c r="D26" s="191"/>
      <c r="E26" s="190"/>
      <c r="F26" s="189"/>
      <c r="G26"/>
    </row>
    <row r="27" spans="1:7" s="3" customFormat="1" x14ac:dyDescent="0.25">
      <c r="A27"/>
      <c r="B27" s="196"/>
      <c r="C27" s="197" t="s">
        <v>254</v>
      </c>
      <c r="D27" s="198">
        <f>D19+D25</f>
        <v>0</v>
      </c>
      <c r="E27" s="197"/>
      <c r="F27" s="196"/>
      <c r="G27"/>
    </row>
    <row r="28" spans="1:7" s="3" customFormat="1" x14ac:dyDescent="0.25">
      <c r="A28"/>
      <c r="B28" s="189"/>
      <c r="C28" s="190"/>
      <c r="D28" s="191"/>
      <c r="E28" s="190"/>
      <c r="F28" s="189"/>
      <c r="G28"/>
    </row>
    <row r="29" spans="1:7" s="3" customFormat="1" x14ac:dyDescent="0.25">
      <c r="A29"/>
      <c r="B29" s="186"/>
      <c r="C29" s="187" t="s">
        <v>255</v>
      </c>
      <c r="D29" s="195"/>
      <c r="E29" s="187"/>
      <c r="F29" s="186"/>
      <c r="G29"/>
    </row>
    <row r="30" spans="1:7" s="3" customFormat="1" x14ac:dyDescent="0.25">
      <c r="A30"/>
      <c r="B30" s="199"/>
      <c r="C30" s="200" t="s">
        <v>256</v>
      </c>
      <c r="D30" s="201">
        <f>D14-D27</f>
        <v>0</v>
      </c>
      <c r="E30" s="200" t="s">
        <v>261</v>
      </c>
      <c r="F30" s="199" t="str">
        <f>IF(ABS(D30)&lt;0.01,"Équilibré","À concilier")</f>
        <v>Équilibré</v>
      </c>
      <c r="G30"/>
    </row>
    <row r="31" spans="1:7" s="3" customFormat="1" x14ac:dyDescent="0.25">
      <c r="A31"/>
      <c r="B31" s="181"/>
      <c r="C31" s="181"/>
      <c r="D31" s="181"/>
      <c r="E31" s="181"/>
      <c r="F31" s="181"/>
      <c r="G31"/>
    </row>
    <row r="32" spans="1:7" s="3" customFormat="1" x14ac:dyDescent="0.25">
      <c r="A32"/>
      <c r="B32" s="220" t="str">
        <f>COUNTIF(F7:F13,"À configurer")+COUNTIF(F17:F18,"À configurer")+COUNTIF(F22:F23,"À configurer")&amp;" compte(s) du bilan ne sont pas encore identifiés par un numéro dans le grand livre."</f>
        <v>0 compte(s) du bilan ne sont pas encore identifiés par un numéro dans le grand livre.</v>
      </c>
      <c r="C32" s="220"/>
      <c r="D32" s="220"/>
      <c r="E32" s="220"/>
      <c r="F32" s="220"/>
      <c r="G32"/>
    </row>
    <row r="33" spans="1:7" s="3" customFormat="1" x14ac:dyDescent="0.25">
      <c r="A33"/>
      <c r="B33" s="220" t="s">
        <v>257</v>
      </c>
      <c r="C33" s="220"/>
      <c r="D33" s="220"/>
      <c r="E33" s="220"/>
      <c r="F33" s="220"/>
      <c r="G33"/>
    </row>
    <row r="34" spans="1:7" s="2" customFormat="1" x14ac:dyDescent="0.25">
      <c r="A34"/>
      <c r="B34"/>
      <c r="C34"/>
      <c r="D34"/>
      <c r="E34"/>
      <c r="F34"/>
      <c r="G34"/>
    </row>
    <row r="35" spans="1:7" s="2" customFormat="1" x14ac:dyDescent="0.25">
      <c r="A35"/>
      <c r="B35"/>
      <c r="C35"/>
      <c r="D35"/>
      <c r="E35"/>
      <c r="F35"/>
      <c r="G35"/>
    </row>
    <row r="36" spans="1:7" s="3" customFormat="1" x14ac:dyDescent="0.25">
      <c r="A36"/>
      <c r="B36"/>
      <c r="C36"/>
      <c r="D36"/>
      <c r="E36"/>
      <c r="F36"/>
      <c r="G36"/>
    </row>
    <row r="37" spans="1:7" s="2" customFormat="1" x14ac:dyDescent="0.25">
      <c r="A37"/>
      <c r="B37"/>
      <c r="C37"/>
      <c r="D37"/>
      <c r="E37"/>
      <c r="F37"/>
      <c r="G37"/>
    </row>
  </sheetData>
  <mergeCells count="6">
    <mergeCell ref="B33:F33"/>
    <mergeCell ref="B2:F2"/>
    <mergeCell ref="B3:C3"/>
    <mergeCell ref="E3:F3"/>
    <mergeCell ref="B4:F4"/>
    <mergeCell ref="B32:F32"/>
  </mergeCells>
  <conditionalFormatting sqref="D30:F30">
    <cfRule type="expression" dxfId="7" priority="3">
      <formula>$F30="À concilier"</formula>
    </cfRule>
    <cfRule type="expression" dxfId="6" priority="4">
      <formula>$F30="Équilibré"</formula>
    </cfRule>
  </conditionalFormatting>
  <conditionalFormatting sqref="F7:F24">
    <cfRule type="expression" dxfId="5" priority="1">
      <formula>F7="À configurer"</formula>
    </cfRule>
    <cfRule type="expression" dxfId="4" priority="2">
      <formula>F7="Lié"</formula>
    </cfRule>
  </conditionalFormatting>
  <pageMargins left="0.3" right="0.3" top="0.3" bottom="0.3" header="0" footer="0"/>
  <pageSetup scale="87"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02B1B7F-61AC-413E-93FF-4928C1DD864F}">
          <x14:formula1>
            <xm:f>Liste!$D$3:$D$21</xm:f>
          </x14:formula1>
          <xm:sqref>C1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69C18-AAFC-439C-A36E-FCCB972D2A84}">
  <sheetPr>
    <tabColor theme="4"/>
  </sheetPr>
  <dimension ref="A1:H19"/>
  <sheetViews>
    <sheetView workbookViewId="0">
      <selection sqref="A1:H1"/>
    </sheetView>
  </sheetViews>
  <sheetFormatPr baseColWidth="10" defaultColWidth="9.140625" defaultRowHeight="15" x14ac:dyDescent="0.25"/>
  <cols>
    <col min="1" max="1" width="43.85546875" customWidth="1"/>
    <col min="2" max="2" width="13.42578125" customWidth="1"/>
    <col min="3" max="3" width="21" customWidth="1"/>
    <col min="4" max="4" width="43.85546875" customWidth="1"/>
    <col min="5" max="5" width="5.7109375" customWidth="1"/>
    <col min="6" max="6" width="30.42578125" customWidth="1"/>
    <col min="7" max="7" width="21" customWidth="1"/>
    <col min="8" max="8" width="30.42578125" customWidth="1"/>
  </cols>
  <sheetData>
    <row r="1" spans="1:8" ht="21" x14ac:dyDescent="0.35">
      <c r="A1" s="225" t="s">
        <v>23</v>
      </c>
      <c r="B1" s="225"/>
      <c r="C1" s="225"/>
      <c r="D1" s="225"/>
      <c r="E1" s="225"/>
      <c r="F1" s="225"/>
      <c r="G1" s="225"/>
      <c r="H1" s="225"/>
    </row>
    <row r="2" spans="1:8" ht="21" x14ac:dyDescent="0.35">
      <c r="A2" s="225" t="s">
        <v>209</v>
      </c>
      <c r="B2" s="225"/>
      <c r="C2" s="225"/>
      <c r="D2" s="225"/>
      <c r="E2" s="225"/>
      <c r="F2" s="225"/>
      <c r="G2" s="225"/>
      <c r="H2" s="225"/>
    </row>
    <row r="3" spans="1:8" x14ac:dyDescent="0.25">
      <c r="A3" s="160" t="s">
        <v>224</v>
      </c>
      <c r="B3" s="160"/>
      <c r="C3" s="160"/>
      <c r="D3" s="160"/>
      <c r="E3" s="160"/>
      <c r="F3" s="160"/>
      <c r="G3" s="160"/>
      <c r="H3" s="160"/>
    </row>
    <row r="4" spans="1:8" x14ac:dyDescent="0.25">
      <c r="A4" s="150"/>
      <c r="B4" s="150"/>
      <c r="C4" s="150"/>
      <c r="D4" s="150"/>
      <c r="E4" s="150"/>
      <c r="F4" s="150"/>
      <c r="G4" s="150"/>
      <c r="H4" s="150"/>
    </row>
    <row r="5" spans="1:8" x14ac:dyDescent="0.25">
      <c r="A5" s="226" t="s">
        <v>26</v>
      </c>
      <c r="B5" s="226"/>
      <c r="C5" s="150"/>
      <c r="D5" s="226" t="s">
        <v>210</v>
      </c>
      <c r="E5" s="226"/>
      <c r="F5" s="226"/>
      <c r="G5" s="226"/>
      <c r="H5" s="226"/>
    </row>
    <row r="6" spans="1:8" x14ac:dyDescent="0.25">
      <c r="A6" s="151" t="s">
        <v>211</v>
      </c>
      <c r="B6" s="151"/>
      <c r="C6" s="152"/>
      <c r="D6" s="151" t="s">
        <v>216</v>
      </c>
      <c r="E6" s="151"/>
      <c r="F6" s="151"/>
      <c r="G6" s="153"/>
      <c r="H6" s="151"/>
    </row>
    <row r="7" spans="1:8" x14ac:dyDescent="0.25">
      <c r="A7" s="151" t="s">
        <v>212</v>
      </c>
      <c r="B7" s="151"/>
      <c r="C7" s="152"/>
      <c r="D7" s="151" t="s">
        <v>217</v>
      </c>
      <c r="E7" s="151"/>
      <c r="F7" s="151"/>
      <c r="G7" s="153"/>
      <c r="H7" s="151"/>
    </row>
    <row r="8" spans="1:8" x14ac:dyDescent="0.25">
      <c r="A8" s="151" t="s">
        <v>213</v>
      </c>
      <c r="B8" s="151"/>
      <c r="C8" s="152"/>
      <c r="D8" s="151" t="s">
        <v>218</v>
      </c>
      <c r="E8" s="151"/>
      <c r="F8" s="151"/>
      <c r="G8" s="153"/>
      <c r="H8" s="151"/>
    </row>
    <row r="9" spans="1:8" ht="15.75" thickBot="1" x14ac:dyDescent="0.3">
      <c r="A9" s="154" t="s">
        <v>214</v>
      </c>
      <c r="B9" s="154"/>
      <c r="C9" s="152"/>
      <c r="D9" s="151" t="s">
        <v>219</v>
      </c>
      <c r="E9" s="151"/>
      <c r="F9" s="151"/>
      <c r="G9" s="153"/>
      <c r="H9" s="151"/>
    </row>
    <row r="10" spans="1:8" ht="15.75" thickTop="1" x14ac:dyDescent="0.25">
      <c r="A10" s="155" t="s">
        <v>215</v>
      </c>
      <c r="B10" s="155"/>
      <c r="C10" s="156"/>
      <c r="D10" s="150"/>
      <c r="E10" s="150"/>
      <c r="F10" s="150"/>
      <c r="G10" s="150"/>
      <c r="H10" s="150"/>
    </row>
    <row r="11" spans="1:8" x14ac:dyDescent="0.25">
      <c r="A11" s="157"/>
      <c r="B11" s="157"/>
      <c r="C11" s="150"/>
      <c r="D11" s="150"/>
      <c r="E11" s="150"/>
      <c r="F11" s="150"/>
      <c r="G11" s="150"/>
      <c r="H11" s="150"/>
    </row>
    <row r="12" spans="1:8" x14ac:dyDescent="0.25">
      <c r="A12" s="227" t="s">
        <v>220</v>
      </c>
      <c r="B12" s="227"/>
      <c r="C12" s="227"/>
      <c r="D12" s="227"/>
      <c r="E12" s="227"/>
      <c r="F12" s="227"/>
      <c r="G12" s="227"/>
      <c r="H12" s="227"/>
    </row>
    <row r="13" spans="1:8" x14ac:dyDescent="0.25">
      <c r="A13" s="150"/>
      <c r="B13" s="150"/>
      <c r="C13" s="150"/>
      <c r="D13" s="150"/>
      <c r="E13" s="150"/>
      <c r="F13" s="150"/>
      <c r="G13" s="150"/>
      <c r="H13" s="150"/>
    </row>
    <row r="14" spans="1:8" x14ac:dyDescent="0.25">
      <c r="A14" s="228" t="s">
        <v>221</v>
      </c>
      <c r="B14" s="228"/>
      <c r="C14" s="228"/>
      <c r="D14" s="228"/>
      <c r="E14" s="228"/>
      <c r="F14" s="228"/>
      <c r="G14" s="228"/>
      <c r="H14" s="228"/>
    </row>
    <row r="15" spans="1:8" ht="75" x14ac:dyDescent="0.25">
      <c r="A15" s="158" t="s">
        <v>0</v>
      </c>
      <c r="B15" s="161" t="s">
        <v>32</v>
      </c>
      <c r="C15" s="158" t="s">
        <v>222</v>
      </c>
      <c r="D15" s="158" t="s">
        <v>223</v>
      </c>
      <c r="E15" s="158" t="s">
        <v>0</v>
      </c>
      <c r="F15" s="158" t="s">
        <v>32</v>
      </c>
      <c r="G15" s="158" t="s">
        <v>222</v>
      </c>
      <c r="H15" s="158" t="s">
        <v>223</v>
      </c>
    </row>
    <row r="16" spans="1:8" x14ac:dyDescent="0.25">
      <c r="A16" s="159"/>
      <c r="B16" s="159"/>
      <c r="C16" s="159"/>
      <c r="D16" s="159"/>
      <c r="E16" s="159"/>
      <c r="F16" s="159"/>
      <c r="G16" s="159"/>
      <c r="H16" s="159"/>
    </row>
    <row r="17" spans="1:8" x14ac:dyDescent="0.25">
      <c r="A17" s="159"/>
      <c r="B17" s="159"/>
      <c r="C17" s="159"/>
      <c r="D17" s="159"/>
      <c r="E17" s="159"/>
      <c r="F17" s="159"/>
      <c r="G17" s="159"/>
      <c r="H17" s="159"/>
    </row>
    <row r="18" spans="1:8" x14ac:dyDescent="0.25">
      <c r="A18" s="159"/>
      <c r="B18" s="159"/>
      <c r="C18" s="159"/>
      <c r="D18" s="159"/>
      <c r="E18" s="159"/>
      <c r="F18" s="159"/>
      <c r="G18" s="159"/>
      <c r="H18" s="159"/>
    </row>
    <row r="19" spans="1:8" x14ac:dyDescent="0.25">
      <c r="A19" s="159"/>
      <c r="B19" s="159"/>
      <c r="C19" s="159"/>
      <c r="D19" s="159"/>
      <c r="E19" s="159"/>
      <c r="F19" s="159"/>
      <c r="G19" s="159"/>
      <c r="H19" s="159"/>
    </row>
  </sheetData>
  <mergeCells count="6">
    <mergeCell ref="A14:H14"/>
    <mergeCell ref="A1:H1"/>
    <mergeCell ref="A2:H2"/>
    <mergeCell ref="A5:B5"/>
    <mergeCell ref="D5:H5"/>
    <mergeCell ref="A12:H1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E9D989C-5D75-4506-B8DF-15EFBE767457}">
          <x14:formula1>
            <xm:f>Liste!$G$3:$G$14</xm:f>
          </x14:formula1>
          <xm:sqref>C3</xm:sqref>
        </x14:dataValidation>
        <x14:dataValidation type="list" allowBlank="1" showInputMessage="1" showErrorMessage="1" xr:uid="{DD3F2627-BAE5-4DAA-B854-63980F4A8D19}">
          <x14:formula1>
            <xm:f>Liste!$D$3:$D$21</xm:f>
          </x14:formula1>
          <xm:sqref>B1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ADFCE-C408-43EE-A401-1113A7A3292E}">
  <sheetPr>
    <tabColor theme="8" tint="0.59999389629810485"/>
  </sheetPr>
  <dimension ref="A1:H187"/>
  <sheetViews>
    <sheetView showGridLines="0" workbookViewId="0">
      <pane xSplit="1" ySplit="3" topLeftCell="B4" activePane="bottomRight" state="frozenSplit"/>
      <selection pane="topRight" activeCell="C1" sqref="C1"/>
      <selection pane="bottomLeft" activeCell="A5" sqref="A5"/>
      <selection pane="bottomRight" activeCell="I14" sqref="I14"/>
    </sheetView>
  </sheetViews>
  <sheetFormatPr baseColWidth="10" defaultColWidth="9.140625" defaultRowHeight="15" x14ac:dyDescent="0.25"/>
  <cols>
    <col min="1" max="1" width="13.28515625" style="7" customWidth="1"/>
    <col min="2" max="2" width="47.5703125" style="8" customWidth="1"/>
    <col min="7" max="7" width="10.42578125" customWidth="1"/>
    <col min="8" max="8" width="14.7109375" customWidth="1"/>
  </cols>
  <sheetData>
    <row r="1" spans="1:8" ht="27.95" customHeight="1" x14ac:dyDescent="0.25">
      <c r="A1" s="215" t="s">
        <v>108</v>
      </c>
      <c r="B1" s="215"/>
      <c r="C1" s="35"/>
    </row>
    <row r="2" spans="1:8" x14ac:dyDescent="0.25">
      <c r="A2" s="216" t="s">
        <v>101</v>
      </c>
      <c r="B2" s="216"/>
      <c r="C2" s="35"/>
    </row>
    <row r="3" spans="1:8" x14ac:dyDescent="0.25">
      <c r="A3" s="13" t="s">
        <v>109</v>
      </c>
      <c r="B3" s="14" t="s">
        <v>32</v>
      </c>
      <c r="C3" s="35"/>
    </row>
    <row r="4" spans="1:8" x14ac:dyDescent="0.25">
      <c r="A4" s="217" t="s">
        <v>110</v>
      </c>
      <c r="B4" s="217"/>
      <c r="C4" s="35"/>
    </row>
    <row r="5" spans="1:8" x14ac:dyDescent="0.25">
      <c r="A5" s="15" t="s">
        <v>176</v>
      </c>
      <c r="B5" s="16"/>
      <c r="C5" s="35"/>
      <c r="G5" t="s">
        <v>269</v>
      </c>
      <c r="H5" t="s">
        <v>276</v>
      </c>
    </row>
    <row r="6" spans="1:8" x14ac:dyDescent="0.25">
      <c r="A6" s="25">
        <v>1000</v>
      </c>
      <c r="B6" s="17" t="s">
        <v>177</v>
      </c>
      <c r="C6" s="35"/>
      <c r="G6">
        <v>1</v>
      </c>
      <c r="H6" t="s">
        <v>270</v>
      </c>
    </row>
    <row r="7" spans="1:8" x14ac:dyDescent="0.25">
      <c r="A7" s="26">
        <v>1001</v>
      </c>
      <c r="B7" s="18" t="s">
        <v>178</v>
      </c>
      <c r="C7" s="35"/>
      <c r="G7">
        <v>2</v>
      </c>
      <c r="H7" t="s">
        <v>188</v>
      </c>
    </row>
    <row r="8" spans="1:8" x14ac:dyDescent="0.25">
      <c r="A8" s="25">
        <v>1002</v>
      </c>
      <c r="B8" s="17" t="s">
        <v>179</v>
      </c>
      <c r="C8" s="35"/>
      <c r="G8">
        <v>3</v>
      </c>
      <c r="H8" t="s">
        <v>271</v>
      </c>
    </row>
    <row r="9" spans="1:8" x14ac:dyDescent="0.25">
      <c r="A9" s="26">
        <v>1003</v>
      </c>
      <c r="B9" s="18" t="s">
        <v>180</v>
      </c>
      <c r="C9" s="35"/>
      <c r="G9">
        <v>4</v>
      </c>
      <c r="H9" t="s">
        <v>272</v>
      </c>
    </row>
    <row r="10" spans="1:8" x14ac:dyDescent="0.25">
      <c r="A10" s="25">
        <v>1004</v>
      </c>
      <c r="B10" s="17" t="s">
        <v>181</v>
      </c>
      <c r="C10" s="35"/>
      <c r="G10">
        <v>5</v>
      </c>
      <c r="H10" t="s">
        <v>273</v>
      </c>
    </row>
    <row r="11" spans="1:8" x14ac:dyDescent="0.25">
      <c r="A11" s="27">
        <v>1099</v>
      </c>
      <c r="B11" s="19" t="s">
        <v>182</v>
      </c>
      <c r="C11" s="35"/>
    </row>
    <row r="12" spans="1:8" x14ac:dyDescent="0.25">
      <c r="A12" s="25">
        <v>1100</v>
      </c>
      <c r="B12" s="17" t="s">
        <v>183</v>
      </c>
      <c r="C12" s="35"/>
    </row>
    <row r="13" spans="1:8" x14ac:dyDescent="0.25">
      <c r="A13" s="26">
        <v>1200</v>
      </c>
      <c r="B13" s="18" t="s">
        <v>184</v>
      </c>
      <c r="C13" s="35"/>
    </row>
    <row r="14" spans="1:8" x14ac:dyDescent="0.25">
      <c r="A14" s="27">
        <v>1299</v>
      </c>
      <c r="B14" s="19" t="s">
        <v>185</v>
      </c>
      <c r="C14" s="35"/>
    </row>
    <row r="15" spans="1:8" x14ac:dyDescent="0.25">
      <c r="A15" s="26">
        <v>1300</v>
      </c>
      <c r="B15" s="18" t="s">
        <v>186</v>
      </c>
      <c r="C15" s="35"/>
    </row>
    <row r="16" spans="1:8" x14ac:dyDescent="0.25">
      <c r="A16" s="27">
        <v>1400</v>
      </c>
      <c r="B16" s="19" t="s">
        <v>187</v>
      </c>
      <c r="C16" s="35"/>
    </row>
    <row r="17" spans="1:3" x14ac:dyDescent="0.25">
      <c r="A17" s="28" t="s">
        <v>188</v>
      </c>
      <c r="B17" s="16"/>
      <c r="C17" s="35"/>
    </row>
    <row r="18" spans="1:3" x14ac:dyDescent="0.25">
      <c r="A18" s="25">
        <v>2100</v>
      </c>
      <c r="B18" s="17" t="s">
        <v>189</v>
      </c>
      <c r="C18" s="35"/>
    </row>
    <row r="19" spans="1:3" x14ac:dyDescent="0.25">
      <c r="A19" s="26">
        <v>2101</v>
      </c>
      <c r="B19" s="18" t="s">
        <v>190</v>
      </c>
      <c r="C19" s="35"/>
    </row>
    <row r="20" spans="1:3" x14ac:dyDescent="0.25">
      <c r="A20" s="27">
        <v>2199</v>
      </c>
      <c r="B20" s="19" t="s">
        <v>191</v>
      </c>
      <c r="C20" s="35"/>
    </row>
    <row r="21" spans="1:3" ht="45" x14ac:dyDescent="0.25">
      <c r="A21" s="29" t="s">
        <v>192</v>
      </c>
      <c r="B21" s="16"/>
      <c r="C21" s="35"/>
    </row>
    <row r="22" spans="1:3" x14ac:dyDescent="0.25">
      <c r="A22" s="25">
        <v>3500</v>
      </c>
      <c r="B22" s="17" t="s">
        <v>193</v>
      </c>
      <c r="C22" s="35"/>
    </row>
    <row r="23" spans="1:3" x14ac:dyDescent="0.25">
      <c r="A23" s="26">
        <v>3510</v>
      </c>
      <c r="B23" s="18" t="s">
        <v>194</v>
      </c>
      <c r="C23" s="35"/>
    </row>
    <row r="24" spans="1:3" x14ac:dyDescent="0.25">
      <c r="A24" s="25">
        <v>3600</v>
      </c>
      <c r="B24" s="17" t="s">
        <v>195</v>
      </c>
      <c r="C24" s="35"/>
    </row>
    <row r="25" spans="1:3" x14ac:dyDescent="0.25">
      <c r="A25" s="27">
        <v>3699</v>
      </c>
      <c r="B25" s="19" t="s">
        <v>196</v>
      </c>
      <c r="C25" s="35"/>
    </row>
    <row r="26" spans="1:3" x14ac:dyDescent="0.25">
      <c r="A26" s="28" t="s">
        <v>111</v>
      </c>
      <c r="B26" s="16"/>
      <c r="C26" s="35"/>
    </row>
    <row r="27" spans="1:3" x14ac:dyDescent="0.25">
      <c r="A27" s="26" t="s">
        <v>112</v>
      </c>
      <c r="B27" s="18" t="str">
        <f>Liste!B3</f>
        <v>Ristourne d'assurance emploi et perfectionnement professionnel</v>
      </c>
      <c r="C27" s="35"/>
    </row>
    <row r="28" spans="1:3" x14ac:dyDescent="0.25">
      <c r="A28" s="25">
        <v>4001</v>
      </c>
      <c r="B28" s="17" t="str">
        <f>Liste!B4</f>
        <v>Cotisation locale</v>
      </c>
      <c r="C28" s="35"/>
    </row>
    <row r="29" spans="1:3" x14ac:dyDescent="0.25">
      <c r="A29" s="26">
        <v>4002</v>
      </c>
      <c r="B29" s="18" t="str">
        <f>Liste!B5</f>
        <v>Intérêts</v>
      </c>
      <c r="C29" s="35"/>
    </row>
    <row r="30" spans="1:3" x14ac:dyDescent="0.25">
      <c r="A30" s="30"/>
      <c r="B30" s="20"/>
      <c r="C30" s="35"/>
    </row>
    <row r="31" spans="1:3" x14ac:dyDescent="0.25">
      <c r="A31" s="31"/>
      <c r="B31" s="21"/>
      <c r="C31" s="35"/>
    </row>
    <row r="32" spans="1:3" x14ac:dyDescent="0.25">
      <c r="A32" s="30"/>
      <c r="B32" s="20"/>
      <c r="C32" s="35"/>
    </row>
    <row r="33" spans="1:3" x14ac:dyDescent="0.25">
      <c r="A33" s="31"/>
      <c r="B33" s="21"/>
      <c r="C33" s="35"/>
    </row>
    <row r="34" spans="1:3" x14ac:dyDescent="0.25">
      <c r="A34" s="32"/>
      <c r="B34" s="22"/>
      <c r="C34" s="35"/>
    </row>
    <row r="35" spans="1:3" x14ac:dyDescent="0.25">
      <c r="A35" s="33">
        <v>4400</v>
      </c>
      <c r="B35" s="23" t="s">
        <v>113</v>
      </c>
      <c r="C35" s="35"/>
    </row>
    <row r="36" spans="1:3" x14ac:dyDescent="0.25">
      <c r="A36" s="25">
        <v>4490</v>
      </c>
      <c r="B36" s="17" t="s">
        <v>197</v>
      </c>
      <c r="C36" s="35"/>
    </row>
    <row r="37" spans="1:3" x14ac:dyDescent="0.25">
      <c r="A37" s="31"/>
      <c r="B37" s="21"/>
      <c r="C37" s="35"/>
    </row>
    <row r="38" spans="1:3" x14ac:dyDescent="0.25">
      <c r="A38" s="30"/>
      <c r="B38" s="20"/>
      <c r="C38" s="35"/>
    </row>
    <row r="39" spans="1:3" x14ac:dyDescent="0.25">
      <c r="A39" s="31"/>
      <c r="B39" s="21"/>
      <c r="C39" s="35"/>
    </row>
    <row r="40" spans="1:3" x14ac:dyDescent="0.25">
      <c r="A40" s="30"/>
      <c r="B40" s="20"/>
      <c r="C40" s="35"/>
    </row>
    <row r="41" spans="1:3" x14ac:dyDescent="0.25">
      <c r="A41" s="34" t="s">
        <v>114</v>
      </c>
      <c r="B41" s="24" t="s">
        <v>115</v>
      </c>
      <c r="C41" s="35"/>
    </row>
    <row r="42" spans="1:3" x14ac:dyDescent="0.25">
      <c r="A42" s="28" t="s">
        <v>116</v>
      </c>
      <c r="B42" s="16"/>
      <c r="C42" s="35"/>
    </row>
    <row r="43" spans="1:3" x14ac:dyDescent="0.25">
      <c r="A43" s="33" t="s">
        <v>117</v>
      </c>
      <c r="B43" s="23"/>
      <c r="C43" s="35"/>
    </row>
    <row r="44" spans="1:3" x14ac:dyDescent="0.25">
      <c r="A44" s="30" t="s">
        <v>118</v>
      </c>
      <c r="B44" s="20" t="str">
        <f>Liste!C4</f>
        <v>Conférences perfectionnement professionnel</v>
      </c>
      <c r="C44" s="35"/>
    </row>
    <row r="45" spans="1:3" x14ac:dyDescent="0.25">
      <c r="A45" s="31" t="s">
        <v>119</v>
      </c>
      <c r="B45" s="21" t="str">
        <f>Liste!C5</f>
        <v>Subventions perfectionnement professionnel</v>
      </c>
      <c r="C45" s="35"/>
    </row>
    <row r="46" spans="1:3" x14ac:dyDescent="0.25">
      <c r="A46" s="30" t="s">
        <v>120</v>
      </c>
      <c r="B46" s="20" t="str">
        <f>Liste!C9</f>
        <v>Honoraires professionnels</v>
      </c>
      <c r="C46" s="35"/>
    </row>
    <row r="47" spans="1:3" x14ac:dyDescent="0.25">
      <c r="A47" s="31" t="s">
        <v>121</v>
      </c>
      <c r="B47" s="21" t="str">
        <f>Liste!C6</f>
        <v>Frais bancaire</v>
      </c>
      <c r="C47" s="35"/>
    </row>
    <row r="48" spans="1:3" x14ac:dyDescent="0.25">
      <c r="A48" s="30" t="s">
        <v>122</v>
      </c>
      <c r="B48" s="20" t="str">
        <f>Liste!C18</f>
        <v>Journées de perfectionnement professionnel</v>
      </c>
      <c r="C48" s="35"/>
    </row>
    <row r="49" spans="1:3" x14ac:dyDescent="0.25">
      <c r="A49" s="31" t="s">
        <v>123</v>
      </c>
      <c r="B49" s="21" t="str">
        <f>Liste!C20</f>
        <v>Pauses-santé</v>
      </c>
      <c r="C49" s="35"/>
    </row>
    <row r="50" spans="1:3" x14ac:dyDescent="0.25">
      <c r="A50" s="30" t="s">
        <v>124</v>
      </c>
      <c r="B50" s="20" t="str">
        <f>Liste!C13</f>
        <v>Frais de suppléance</v>
      </c>
      <c r="C50" s="35"/>
    </row>
    <row r="51" spans="1:3" x14ac:dyDescent="0.25">
      <c r="A51" s="31" t="s">
        <v>125</v>
      </c>
      <c r="B51" s="21"/>
      <c r="C51" s="35"/>
    </row>
    <row r="52" spans="1:3" x14ac:dyDescent="0.25">
      <c r="A52" s="30" t="s">
        <v>126</v>
      </c>
      <c r="B52" s="20"/>
      <c r="C52" s="35"/>
    </row>
    <row r="53" spans="1:3" x14ac:dyDescent="0.25">
      <c r="A53" s="31" t="s">
        <v>127</v>
      </c>
      <c r="B53" s="21"/>
      <c r="C53" s="35"/>
    </row>
    <row r="54" spans="1:3" x14ac:dyDescent="0.25">
      <c r="A54" s="30" t="s">
        <v>128</v>
      </c>
      <c r="B54" s="20"/>
      <c r="C54" s="35"/>
    </row>
    <row r="55" spans="1:3" x14ac:dyDescent="0.25">
      <c r="A55" s="31" t="s">
        <v>129</v>
      </c>
      <c r="B55" s="21"/>
      <c r="C55" s="35"/>
    </row>
    <row r="56" spans="1:3" x14ac:dyDescent="0.25">
      <c r="A56" s="30" t="s">
        <v>130</v>
      </c>
      <c r="B56" s="20"/>
      <c r="C56" s="35"/>
    </row>
    <row r="57" spans="1:3" x14ac:dyDescent="0.25">
      <c r="A57" s="34" t="s">
        <v>131</v>
      </c>
      <c r="B57" s="24" t="s">
        <v>198</v>
      </c>
      <c r="C57" s="35"/>
    </row>
    <row r="58" spans="1:3" x14ac:dyDescent="0.25">
      <c r="A58" s="32" t="s">
        <v>132</v>
      </c>
      <c r="B58" s="22"/>
      <c r="C58" s="35"/>
    </row>
    <row r="59" spans="1:3" x14ac:dyDescent="0.25">
      <c r="A59" s="31"/>
      <c r="B59" s="21"/>
      <c r="C59" s="35"/>
    </row>
    <row r="60" spans="1:3" x14ac:dyDescent="0.25">
      <c r="A60" s="30"/>
      <c r="B60" s="20"/>
      <c r="C60" s="35"/>
    </row>
    <row r="61" spans="1:3" x14ac:dyDescent="0.25">
      <c r="A61" s="31"/>
      <c r="B61" s="21"/>
      <c r="C61" s="35"/>
    </row>
    <row r="62" spans="1:3" x14ac:dyDescent="0.25">
      <c r="A62" s="30"/>
      <c r="B62" s="20"/>
      <c r="C62" s="35"/>
    </row>
    <row r="63" spans="1:3" x14ac:dyDescent="0.25">
      <c r="A63" s="31"/>
      <c r="B63" s="21"/>
      <c r="C63" s="35"/>
    </row>
    <row r="64" spans="1:3" x14ac:dyDescent="0.25">
      <c r="A64" s="30"/>
      <c r="B64" s="20"/>
      <c r="C64" s="35"/>
    </row>
    <row r="65" spans="1:3" x14ac:dyDescent="0.25">
      <c r="A65" s="31"/>
      <c r="B65" s="21"/>
      <c r="C65" s="35"/>
    </row>
    <row r="66" spans="1:3" x14ac:dyDescent="0.25">
      <c r="A66" s="30"/>
      <c r="B66" s="20"/>
      <c r="C66" s="35"/>
    </row>
    <row r="67" spans="1:3" x14ac:dyDescent="0.25">
      <c r="A67" s="31"/>
      <c r="B67" s="21"/>
      <c r="C67" s="35"/>
    </row>
    <row r="68" spans="1:3" x14ac:dyDescent="0.25">
      <c r="A68" s="30"/>
      <c r="B68" s="20"/>
      <c r="C68" s="35"/>
    </row>
    <row r="69" spans="1:3" x14ac:dyDescent="0.25">
      <c r="A69" s="31"/>
      <c r="B69" s="21"/>
      <c r="C69" s="35"/>
    </row>
    <row r="70" spans="1:3" x14ac:dyDescent="0.25">
      <c r="A70" s="30"/>
      <c r="B70" s="20"/>
      <c r="C70" s="35"/>
    </row>
    <row r="71" spans="1:3" x14ac:dyDescent="0.25">
      <c r="A71" s="31"/>
      <c r="B71" s="21"/>
      <c r="C71" s="35"/>
    </row>
    <row r="72" spans="1:3" x14ac:dyDescent="0.25">
      <c r="A72" s="30"/>
      <c r="B72" s="20"/>
      <c r="C72" s="35"/>
    </row>
    <row r="73" spans="1:3" x14ac:dyDescent="0.25">
      <c r="A73" s="31"/>
      <c r="B73" s="21"/>
      <c r="C73" s="35"/>
    </row>
    <row r="74" spans="1:3" x14ac:dyDescent="0.25">
      <c r="A74" s="30"/>
      <c r="B74" s="20"/>
      <c r="C74" s="35"/>
    </row>
    <row r="75" spans="1:3" x14ac:dyDescent="0.25">
      <c r="A75" s="31"/>
      <c r="B75" s="21"/>
      <c r="C75" s="35"/>
    </row>
    <row r="76" spans="1:3" x14ac:dyDescent="0.25">
      <c r="A76" s="30"/>
      <c r="B76" s="20"/>
      <c r="C76" s="35"/>
    </row>
    <row r="77" spans="1:3" x14ac:dyDescent="0.25">
      <c r="A77" s="31"/>
      <c r="B77" s="21"/>
      <c r="C77" s="35"/>
    </row>
    <row r="78" spans="1:3" x14ac:dyDescent="0.25">
      <c r="A78" s="30"/>
      <c r="B78" s="20"/>
      <c r="C78" s="35"/>
    </row>
    <row r="79" spans="1:3" x14ac:dyDescent="0.25">
      <c r="A79" s="34" t="s">
        <v>133</v>
      </c>
      <c r="B79" s="24" t="s">
        <v>198</v>
      </c>
      <c r="C79" s="35"/>
    </row>
    <row r="80" spans="1:3" x14ac:dyDescent="0.25">
      <c r="A80" s="32" t="s">
        <v>134</v>
      </c>
      <c r="B80" s="22"/>
      <c r="C80" s="35"/>
    </row>
    <row r="81" spans="1:3" x14ac:dyDescent="0.25">
      <c r="A81" s="31"/>
      <c r="B81" s="21"/>
      <c r="C81" s="35"/>
    </row>
    <row r="82" spans="1:3" x14ac:dyDescent="0.25">
      <c r="A82" s="30"/>
      <c r="B82" s="20"/>
      <c r="C82" s="35"/>
    </row>
    <row r="83" spans="1:3" x14ac:dyDescent="0.25">
      <c r="A83" s="31"/>
      <c r="B83" s="21"/>
      <c r="C83" s="35"/>
    </row>
    <row r="84" spans="1:3" x14ac:dyDescent="0.25">
      <c r="A84" s="30"/>
      <c r="B84" s="20"/>
      <c r="C84" s="35"/>
    </row>
    <row r="85" spans="1:3" x14ac:dyDescent="0.25">
      <c r="A85" s="31"/>
      <c r="B85" s="21"/>
      <c r="C85" s="35"/>
    </row>
    <row r="86" spans="1:3" x14ac:dyDescent="0.25">
      <c r="A86" s="30"/>
      <c r="B86" s="20"/>
      <c r="C86" s="35"/>
    </row>
    <row r="87" spans="1:3" x14ac:dyDescent="0.25">
      <c r="A87" s="31"/>
      <c r="B87" s="21"/>
      <c r="C87" s="35"/>
    </row>
    <row r="88" spans="1:3" x14ac:dyDescent="0.25">
      <c r="A88" s="30"/>
      <c r="B88" s="20"/>
      <c r="C88" s="35"/>
    </row>
    <row r="89" spans="1:3" x14ac:dyDescent="0.25">
      <c r="A89" s="31"/>
      <c r="B89" s="21"/>
      <c r="C89" s="35"/>
    </row>
    <row r="90" spans="1:3" x14ac:dyDescent="0.25">
      <c r="A90" s="34" t="s">
        <v>135</v>
      </c>
      <c r="B90" s="24" t="s">
        <v>198</v>
      </c>
      <c r="C90" s="35"/>
    </row>
    <row r="91" spans="1:3" x14ac:dyDescent="0.25">
      <c r="A91" s="33" t="s">
        <v>136</v>
      </c>
      <c r="B91" s="23"/>
      <c r="C91" s="35"/>
    </row>
    <row r="92" spans="1:3" x14ac:dyDescent="0.25">
      <c r="A92" s="30"/>
      <c r="B92" s="20"/>
      <c r="C92" s="35"/>
    </row>
    <row r="93" spans="1:3" x14ac:dyDescent="0.25">
      <c r="A93" s="31"/>
      <c r="B93" s="21"/>
      <c r="C93" s="35"/>
    </row>
    <row r="94" spans="1:3" x14ac:dyDescent="0.25">
      <c r="A94" s="30"/>
      <c r="B94" s="20"/>
      <c r="C94" s="35"/>
    </row>
    <row r="95" spans="1:3" x14ac:dyDescent="0.25">
      <c r="A95" s="31"/>
      <c r="B95" s="21"/>
      <c r="C95" s="35"/>
    </row>
    <row r="96" spans="1:3" x14ac:dyDescent="0.25">
      <c r="A96" s="30"/>
      <c r="B96" s="20"/>
      <c r="C96" s="35"/>
    </row>
    <row r="97" spans="1:3" x14ac:dyDescent="0.25">
      <c r="A97" s="31"/>
      <c r="B97" s="21"/>
      <c r="C97" s="35"/>
    </row>
    <row r="98" spans="1:3" x14ac:dyDescent="0.25">
      <c r="A98" s="30"/>
      <c r="B98" s="20"/>
      <c r="C98" s="35"/>
    </row>
    <row r="99" spans="1:3" x14ac:dyDescent="0.25">
      <c r="A99" s="31"/>
      <c r="B99" s="21"/>
      <c r="C99" s="35"/>
    </row>
    <row r="100" spans="1:3" x14ac:dyDescent="0.25">
      <c r="A100" s="30"/>
      <c r="B100" s="20"/>
      <c r="C100" s="35"/>
    </row>
    <row r="101" spans="1:3" x14ac:dyDescent="0.25">
      <c r="A101" s="31"/>
      <c r="B101" s="21"/>
      <c r="C101" s="35"/>
    </row>
    <row r="102" spans="1:3" x14ac:dyDescent="0.25">
      <c r="A102" s="30"/>
      <c r="B102" s="20"/>
      <c r="C102" s="35"/>
    </row>
    <row r="103" spans="1:3" x14ac:dyDescent="0.25">
      <c r="A103" s="31"/>
      <c r="B103" s="21"/>
      <c r="C103" s="35"/>
    </row>
    <row r="104" spans="1:3" x14ac:dyDescent="0.25">
      <c r="A104" s="30"/>
      <c r="B104" s="20"/>
      <c r="C104" s="35"/>
    </row>
    <row r="105" spans="1:3" x14ac:dyDescent="0.25">
      <c r="A105" s="31"/>
      <c r="B105" s="21"/>
      <c r="C105" s="35"/>
    </row>
    <row r="106" spans="1:3" x14ac:dyDescent="0.25">
      <c r="A106" s="30"/>
      <c r="B106" s="20"/>
      <c r="C106" s="35"/>
    </row>
    <row r="107" spans="1:3" x14ac:dyDescent="0.25">
      <c r="A107" s="31"/>
      <c r="B107" s="21"/>
      <c r="C107" s="35"/>
    </row>
    <row r="108" spans="1:3" x14ac:dyDescent="0.25">
      <c r="A108" s="30"/>
      <c r="B108" s="20"/>
      <c r="C108" s="35"/>
    </row>
    <row r="109" spans="1:3" x14ac:dyDescent="0.25">
      <c r="A109" s="31"/>
      <c r="B109" s="21"/>
      <c r="C109" s="35"/>
    </row>
    <row r="110" spans="1:3" x14ac:dyDescent="0.25">
      <c r="A110" s="30"/>
      <c r="B110" s="20"/>
      <c r="C110" s="35"/>
    </row>
    <row r="111" spans="1:3" x14ac:dyDescent="0.25">
      <c r="A111" s="31"/>
      <c r="B111" s="21"/>
      <c r="C111" s="35"/>
    </row>
    <row r="112" spans="1:3" x14ac:dyDescent="0.25">
      <c r="A112" s="30"/>
      <c r="B112" s="20"/>
      <c r="C112" s="35"/>
    </row>
    <row r="113" spans="1:3" x14ac:dyDescent="0.25">
      <c r="A113" s="31"/>
      <c r="B113" s="21"/>
      <c r="C113" s="35"/>
    </row>
    <row r="114" spans="1:3" x14ac:dyDescent="0.25">
      <c r="A114" s="34" t="s">
        <v>137</v>
      </c>
      <c r="B114" s="24" t="s">
        <v>198</v>
      </c>
      <c r="C114" s="35"/>
    </row>
    <row r="115" spans="1:3" x14ac:dyDescent="0.25">
      <c r="A115" s="33" t="s">
        <v>138</v>
      </c>
      <c r="B115" s="23" t="s">
        <v>199</v>
      </c>
      <c r="C115" s="35"/>
    </row>
    <row r="116" spans="1:3" x14ac:dyDescent="0.25">
      <c r="A116" s="30"/>
      <c r="B116" s="20"/>
      <c r="C116" s="35"/>
    </row>
    <row r="117" spans="1:3" x14ac:dyDescent="0.25">
      <c r="A117" s="31" t="s">
        <v>139</v>
      </c>
      <c r="B117" s="21"/>
      <c r="C117" s="35"/>
    </row>
    <row r="118" spans="1:3" x14ac:dyDescent="0.25">
      <c r="A118" s="30" t="s">
        <v>140</v>
      </c>
      <c r="B118" s="20"/>
      <c r="C118" s="35"/>
    </row>
    <row r="119" spans="1:3" x14ac:dyDescent="0.25">
      <c r="A119" s="31" t="s">
        <v>141</v>
      </c>
      <c r="B119" s="21"/>
      <c r="C119" s="35"/>
    </row>
    <row r="120" spans="1:3" x14ac:dyDescent="0.25">
      <c r="A120" s="30" t="s">
        <v>142</v>
      </c>
      <c r="B120" s="20"/>
      <c r="C120" s="35"/>
    </row>
    <row r="121" spans="1:3" x14ac:dyDescent="0.25">
      <c r="A121" s="31" t="s">
        <v>143</v>
      </c>
      <c r="B121" s="21"/>
      <c r="C121" s="35"/>
    </row>
    <row r="122" spans="1:3" x14ac:dyDescent="0.25">
      <c r="A122" s="34" t="s">
        <v>144</v>
      </c>
      <c r="B122" s="24" t="s">
        <v>200</v>
      </c>
      <c r="C122" s="35"/>
    </row>
    <row r="123" spans="1:3" x14ac:dyDescent="0.25">
      <c r="A123" s="33" t="s">
        <v>145</v>
      </c>
      <c r="B123" s="23" t="s">
        <v>199</v>
      </c>
      <c r="C123" s="35"/>
    </row>
    <row r="124" spans="1:3" x14ac:dyDescent="0.25">
      <c r="A124" s="30"/>
      <c r="B124" s="20"/>
      <c r="C124" s="35"/>
    </row>
    <row r="125" spans="1:3" x14ac:dyDescent="0.25">
      <c r="A125" s="31" t="s">
        <v>146</v>
      </c>
      <c r="B125" s="21"/>
      <c r="C125" s="35"/>
    </row>
    <row r="126" spans="1:3" x14ac:dyDescent="0.25">
      <c r="A126" s="30" t="s">
        <v>147</v>
      </c>
      <c r="B126" s="20"/>
      <c r="C126" s="35"/>
    </row>
    <row r="127" spans="1:3" x14ac:dyDescent="0.25">
      <c r="A127" s="31" t="s">
        <v>148</v>
      </c>
      <c r="B127" s="21"/>
      <c r="C127" s="35"/>
    </row>
    <row r="128" spans="1:3" x14ac:dyDescent="0.25">
      <c r="A128" s="30" t="s">
        <v>149</v>
      </c>
      <c r="B128" s="20"/>
      <c r="C128" s="35"/>
    </row>
    <row r="129" spans="1:3" x14ac:dyDescent="0.25">
      <c r="A129" s="31" t="s">
        <v>150</v>
      </c>
      <c r="B129" s="21"/>
      <c r="C129" s="35"/>
    </row>
    <row r="130" spans="1:3" x14ac:dyDescent="0.25">
      <c r="A130" s="30" t="s">
        <v>151</v>
      </c>
      <c r="B130" s="20"/>
      <c r="C130" s="35"/>
    </row>
    <row r="131" spans="1:3" x14ac:dyDescent="0.25">
      <c r="A131" s="31" t="s">
        <v>152</v>
      </c>
      <c r="B131" s="21"/>
      <c r="C131" s="35"/>
    </row>
    <row r="132" spans="1:3" x14ac:dyDescent="0.25">
      <c r="A132" s="30" t="s">
        <v>153</v>
      </c>
      <c r="B132" s="20"/>
      <c r="C132" s="35"/>
    </row>
    <row r="133" spans="1:3" x14ac:dyDescent="0.25">
      <c r="A133" s="31" t="s">
        <v>154</v>
      </c>
      <c r="B133" s="21"/>
      <c r="C133" s="35"/>
    </row>
    <row r="134" spans="1:3" x14ac:dyDescent="0.25">
      <c r="A134" s="34" t="s">
        <v>155</v>
      </c>
      <c r="B134" s="24" t="s">
        <v>198</v>
      </c>
      <c r="C134" s="35"/>
    </row>
    <row r="135" spans="1:3" x14ac:dyDescent="0.25">
      <c r="A135" s="33" t="s">
        <v>156</v>
      </c>
      <c r="B135" s="23" t="s">
        <v>199</v>
      </c>
      <c r="C135" s="35"/>
    </row>
    <row r="136" spans="1:3" x14ac:dyDescent="0.25">
      <c r="A136" s="30"/>
      <c r="B136" s="20"/>
      <c r="C136" s="35"/>
    </row>
    <row r="137" spans="1:3" x14ac:dyDescent="0.25">
      <c r="A137" s="34" t="s">
        <v>157</v>
      </c>
      <c r="B137" s="24" t="s">
        <v>198</v>
      </c>
      <c r="C137" s="35"/>
    </row>
    <row r="138" spans="1:3" x14ac:dyDescent="0.25">
      <c r="A138" s="32" t="s">
        <v>158</v>
      </c>
      <c r="B138" s="22" t="s">
        <v>199</v>
      </c>
      <c r="C138" s="35"/>
    </row>
    <row r="139" spans="1:3" x14ac:dyDescent="0.25">
      <c r="A139" s="31"/>
      <c r="B139" s="21"/>
      <c r="C139" s="35"/>
    </row>
    <row r="140" spans="1:3" x14ac:dyDescent="0.25">
      <c r="A140" s="30"/>
      <c r="B140" s="20"/>
      <c r="C140" s="35"/>
    </row>
    <row r="141" spans="1:3" x14ac:dyDescent="0.25">
      <c r="A141" s="34" t="s">
        <v>159</v>
      </c>
      <c r="B141" s="24" t="s">
        <v>198</v>
      </c>
      <c r="C141" s="35"/>
    </row>
    <row r="142" spans="1:3" x14ac:dyDescent="0.25">
      <c r="A142" s="32" t="s">
        <v>160</v>
      </c>
      <c r="B142" s="22" t="s">
        <v>199</v>
      </c>
      <c r="C142" s="35"/>
    </row>
    <row r="143" spans="1:3" x14ac:dyDescent="0.25">
      <c r="A143" s="31"/>
      <c r="B143" s="21"/>
      <c r="C143" s="35"/>
    </row>
    <row r="144" spans="1:3" x14ac:dyDescent="0.25">
      <c r="A144" s="30"/>
      <c r="B144" s="20"/>
      <c r="C144" s="35"/>
    </row>
    <row r="145" spans="1:3" x14ac:dyDescent="0.25">
      <c r="A145" s="31"/>
      <c r="B145" s="21"/>
      <c r="C145" s="35"/>
    </row>
    <row r="146" spans="1:3" x14ac:dyDescent="0.25">
      <c r="A146" s="30"/>
      <c r="B146" s="20"/>
      <c r="C146" s="35"/>
    </row>
    <row r="147" spans="1:3" x14ac:dyDescent="0.25">
      <c r="A147" s="34" t="s">
        <v>161</v>
      </c>
      <c r="B147" s="24" t="s">
        <v>198</v>
      </c>
      <c r="C147" s="35"/>
    </row>
    <row r="148" spans="1:3" x14ac:dyDescent="0.25">
      <c r="A148" s="32" t="s">
        <v>162</v>
      </c>
      <c r="B148" s="22"/>
      <c r="C148" s="35"/>
    </row>
    <row r="149" spans="1:3" x14ac:dyDescent="0.25">
      <c r="A149" s="31"/>
      <c r="B149" s="21"/>
      <c r="C149" s="35"/>
    </row>
    <row r="150" spans="1:3" x14ac:dyDescent="0.25">
      <c r="A150" s="30"/>
      <c r="B150" s="20"/>
      <c r="C150" s="35"/>
    </row>
    <row r="151" spans="1:3" x14ac:dyDescent="0.25">
      <c r="A151" s="31"/>
      <c r="B151" s="21"/>
      <c r="C151" s="35"/>
    </row>
    <row r="152" spans="1:3" x14ac:dyDescent="0.25">
      <c r="A152" s="30"/>
      <c r="B152" s="20"/>
      <c r="C152" s="35"/>
    </row>
    <row r="153" spans="1:3" x14ac:dyDescent="0.25">
      <c r="A153" s="31"/>
      <c r="B153" s="21"/>
      <c r="C153" s="35"/>
    </row>
    <row r="154" spans="1:3" x14ac:dyDescent="0.25">
      <c r="A154" s="34" t="s">
        <v>163</v>
      </c>
      <c r="B154" s="24" t="s">
        <v>198</v>
      </c>
      <c r="C154" s="35"/>
    </row>
    <row r="155" spans="1:3" x14ac:dyDescent="0.25">
      <c r="A155" s="33" t="s">
        <v>164</v>
      </c>
      <c r="B155" s="23" t="s">
        <v>199</v>
      </c>
      <c r="C155" s="35"/>
    </row>
    <row r="156" spans="1:3" x14ac:dyDescent="0.25">
      <c r="A156" s="30"/>
      <c r="B156" s="20"/>
      <c r="C156" s="35"/>
    </row>
    <row r="157" spans="1:3" x14ac:dyDescent="0.25">
      <c r="A157" s="31"/>
      <c r="B157" s="21"/>
      <c r="C157" s="35"/>
    </row>
    <row r="158" spans="1:3" x14ac:dyDescent="0.25">
      <c r="A158" s="30"/>
      <c r="B158" s="20"/>
      <c r="C158" s="35"/>
    </row>
    <row r="159" spans="1:3" x14ac:dyDescent="0.25">
      <c r="A159" s="34" t="s">
        <v>165</v>
      </c>
      <c r="B159" s="24" t="s">
        <v>198</v>
      </c>
      <c r="C159" s="35"/>
    </row>
    <row r="160" spans="1:3" x14ac:dyDescent="0.25">
      <c r="A160" s="32" t="s">
        <v>166</v>
      </c>
      <c r="B160" s="22" t="s">
        <v>199</v>
      </c>
      <c r="C160" s="35"/>
    </row>
    <row r="161" spans="1:3" x14ac:dyDescent="0.25">
      <c r="A161" s="31"/>
      <c r="B161" s="21"/>
      <c r="C161" s="35"/>
    </row>
    <row r="162" spans="1:3" x14ac:dyDescent="0.25">
      <c r="A162" s="30"/>
      <c r="B162" s="20"/>
      <c r="C162" s="35"/>
    </row>
    <row r="163" spans="1:3" x14ac:dyDescent="0.25">
      <c r="A163" s="34" t="s">
        <v>167</v>
      </c>
      <c r="B163" s="24" t="s">
        <v>198</v>
      </c>
      <c r="C163" s="35"/>
    </row>
    <row r="164" spans="1:3" x14ac:dyDescent="0.25">
      <c r="A164" s="32" t="s">
        <v>168</v>
      </c>
      <c r="B164" s="22" t="s">
        <v>199</v>
      </c>
      <c r="C164" s="35"/>
    </row>
    <row r="165" spans="1:3" x14ac:dyDescent="0.25">
      <c r="A165" s="31"/>
      <c r="B165" s="21"/>
      <c r="C165" s="35"/>
    </row>
    <row r="166" spans="1:3" x14ac:dyDescent="0.25">
      <c r="A166" s="30"/>
      <c r="B166" s="20"/>
      <c r="C166" s="35"/>
    </row>
    <row r="167" spans="1:3" x14ac:dyDescent="0.25">
      <c r="A167" s="31"/>
      <c r="B167" s="21"/>
      <c r="C167" s="35"/>
    </row>
    <row r="168" spans="1:3" x14ac:dyDescent="0.25">
      <c r="A168" s="30"/>
      <c r="B168" s="20"/>
      <c r="C168" s="35"/>
    </row>
    <row r="169" spans="1:3" x14ac:dyDescent="0.25">
      <c r="A169" s="31"/>
      <c r="B169" s="21"/>
      <c r="C169" s="35"/>
    </row>
    <row r="170" spans="1:3" x14ac:dyDescent="0.25">
      <c r="A170" s="30"/>
      <c r="B170" s="20"/>
      <c r="C170" s="35"/>
    </row>
    <row r="171" spans="1:3" x14ac:dyDescent="0.25">
      <c r="A171" s="31"/>
      <c r="B171" s="21"/>
      <c r="C171" s="35"/>
    </row>
    <row r="172" spans="1:3" x14ac:dyDescent="0.25">
      <c r="A172" s="30"/>
      <c r="B172" s="20"/>
      <c r="C172" s="35"/>
    </row>
    <row r="173" spans="1:3" x14ac:dyDescent="0.25">
      <c r="A173" s="31"/>
      <c r="B173" s="21"/>
      <c r="C173" s="35"/>
    </row>
    <row r="174" spans="1:3" x14ac:dyDescent="0.25">
      <c r="A174" s="34" t="s">
        <v>169</v>
      </c>
      <c r="B174" s="24" t="s">
        <v>198</v>
      </c>
      <c r="C174" s="35"/>
    </row>
    <row r="175" spans="1:3" x14ac:dyDescent="0.25">
      <c r="A175" s="33" t="s">
        <v>170</v>
      </c>
      <c r="B175" s="23" t="s">
        <v>199</v>
      </c>
      <c r="C175" s="35"/>
    </row>
    <row r="176" spans="1:3" x14ac:dyDescent="0.25">
      <c r="A176" s="30"/>
      <c r="B176" s="20"/>
      <c r="C176" s="35"/>
    </row>
    <row r="177" spans="1:3" x14ac:dyDescent="0.25">
      <c r="A177" s="31"/>
      <c r="B177" s="21"/>
      <c r="C177" s="35"/>
    </row>
    <row r="178" spans="1:3" x14ac:dyDescent="0.25">
      <c r="A178" s="30"/>
      <c r="B178" s="20"/>
      <c r="C178" s="35"/>
    </row>
    <row r="179" spans="1:3" x14ac:dyDescent="0.25">
      <c r="A179" s="31"/>
      <c r="B179" s="21"/>
      <c r="C179" s="35"/>
    </row>
    <row r="180" spans="1:3" x14ac:dyDescent="0.25">
      <c r="A180" s="32" t="s">
        <v>171</v>
      </c>
      <c r="B180" s="22" t="s">
        <v>199</v>
      </c>
      <c r="C180" s="35"/>
    </row>
    <row r="181" spans="1:3" x14ac:dyDescent="0.25">
      <c r="A181" s="33" t="s">
        <v>172</v>
      </c>
      <c r="B181" s="23" t="s">
        <v>173</v>
      </c>
      <c r="C181" s="35"/>
    </row>
    <row r="182" spans="1:3" x14ac:dyDescent="0.25">
      <c r="A182" s="30"/>
      <c r="B182" s="20"/>
      <c r="C182" s="35"/>
    </row>
    <row r="183" spans="1:3" x14ac:dyDescent="0.25">
      <c r="A183" s="31"/>
      <c r="B183" s="21"/>
      <c r="C183" s="35"/>
    </row>
    <row r="184" spans="1:3" x14ac:dyDescent="0.25">
      <c r="A184" s="30"/>
      <c r="B184" s="20"/>
      <c r="C184" s="35"/>
    </row>
    <row r="185" spans="1:3" x14ac:dyDescent="0.25">
      <c r="A185" s="31"/>
      <c r="B185" s="21"/>
      <c r="C185" s="35"/>
    </row>
    <row r="186" spans="1:3" x14ac:dyDescent="0.25">
      <c r="A186" s="34" t="s">
        <v>174</v>
      </c>
      <c r="B186" s="24" t="s">
        <v>175</v>
      </c>
      <c r="C186" s="35"/>
    </row>
    <row r="187" spans="1:3" x14ac:dyDescent="0.25">
      <c r="A187" s="36"/>
      <c r="B187" s="37"/>
      <c r="C187" s="35"/>
    </row>
  </sheetData>
  <mergeCells count="3">
    <mergeCell ref="A1:B1"/>
    <mergeCell ref="A2:B2"/>
    <mergeCell ref="A4:B4"/>
  </mergeCells>
  <pageMargins left="0.7" right="0.7" top="0.75" bottom="0.75" header="0.3" footer="0.3"/>
  <pageSetup scale="80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F3A84-5651-47FE-BD83-A3C7605A2884}">
  <sheetPr>
    <tabColor theme="8" tint="0.59999389629810485"/>
    <pageSetUpPr fitToPage="1"/>
  </sheetPr>
  <dimension ref="A1:AP153"/>
  <sheetViews>
    <sheetView showGridLines="0" topLeftCell="A15" zoomScale="80" zoomScaleNormal="80" workbookViewId="0">
      <selection activeCell="G24" sqref="G24:G30"/>
    </sheetView>
  </sheetViews>
  <sheetFormatPr baseColWidth="10" defaultColWidth="10.140625" defaultRowHeight="15" x14ac:dyDescent="0.25"/>
  <cols>
    <col min="1" max="1" width="5.42578125" style="4" customWidth="1"/>
    <col min="2" max="2" width="32.42578125" style="4" customWidth="1"/>
    <col min="3" max="3" width="43.85546875" style="4" customWidth="1"/>
    <col min="4" max="5" width="12.28515625" style="4" bestFit="1" customWidth="1"/>
    <col min="6" max="6" width="14.7109375" style="4" bestFit="1" customWidth="1"/>
    <col min="7" max="7" width="14.85546875" style="4" bestFit="1" customWidth="1"/>
    <col min="8" max="8" width="23.85546875" style="4" bestFit="1" customWidth="1"/>
    <col min="9" max="9" width="24" style="4" customWidth="1"/>
    <col min="10" max="14" width="13" style="4" customWidth="1"/>
    <col min="15" max="15" width="17.42578125" style="4" customWidth="1"/>
    <col min="16" max="16" width="5.42578125" style="4" customWidth="1"/>
    <col min="17" max="16384" width="10.140625" style="4"/>
  </cols>
  <sheetData>
    <row r="1" spans="1:42" ht="27.95" customHeight="1" x14ac:dyDescent="0.25">
      <c r="A1" s="38"/>
      <c r="B1" s="39" t="s">
        <v>23</v>
      </c>
      <c r="C1" s="39"/>
      <c r="D1" s="40"/>
      <c r="E1" s="40"/>
      <c r="F1" s="40"/>
      <c r="G1" s="40"/>
      <c r="H1" s="40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 ht="60" customHeight="1" x14ac:dyDescent="0.25">
      <c r="A2" s="38"/>
      <c r="B2" s="43" t="s">
        <v>24</v>
      </c>
      <c r="C2" s="43" t="s">
        <v>25</v>
      </c>
      <c r="D2" s="43"/>
      <c r="E2" s="43"/>
      <c r="F2" s="43"/>
      <c r="G2" s="43"/>
      <c r="H2" s="43"/>
      <c r="I2" s="41"/>
      <c r="J2" s="41"/>
      <c r="K2" s="41"/>
      <c r="L2" s="41"/>
      <c r="M2" s="41"/>
      <c r="N2" s="41"/>
      <c r="O2" s="41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</row>
    <row r="3" spans="1:42" ht="19.899999999999999" customHeight="1" x14ac:dyDescent="0.25">
      <c r="A3" s="38"/>
      <c r="B3" s="42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</row>
    <row r="4" spans="1:42" ht="34.9" customHeight="1" x14ac:dyDescent="0.25">
      <c r="A4" s="38"/>
      <c r="B4" s="43" t="s">
        <v>26</v>
      </c>
      <c r="C4" s="43"/>
      <c r="D4" s="44"/>
      <c r="E4" s="45"/>
      <c r="F4" s="45"/>
      <c r="G4" s="45"/>
      <c r="H4" s="45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</row>
    <row r="5" spans="1:42" ht="30" customHeight="1" x14ac:dyDescent="0.25">
      <c r="A5" s="38"/>
      <c r="B5" s="46" t="s">
        <v>27</v>
      </c>
      <c r="C5" s="47">
        <f>Income55[[#Totals],[Prévision budget 
2027-2028]]</f>
        <v>0</v>
      </c>
      <c r="D5" s="4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</row>
    <row r="6" spans="1:42" ht="30" customHeight="1" x14ac:dyDescent="0.25">
      <c r="A6" s="38"/>
      <c r="B6" s="49" t="s">
        <v>28</v>
      </c>
      <c r="C6" s="47">
        <f>Expenses44[[#Totals],[Prévision budget 
2027-2028]]</f>
        <v>0</v>
      </c>
      <c r="D6" s="4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</row>
    <row r="7" spans="1:42" ht="19.899999999999999" customHeight="1" x14ac:dyDescent="0.25">
      <c r="A7" s="38"/>
      <c r="B7" s="50"/>
      <c r="C7" s="51"/>
      <c r="D7" s="4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</row>
    <row r="8" spans="1:42" ht="34.9" customHeight="1" x14ac:dyDescent="0.25">
      <c r="A8" s="38"/>
      <c r="B8" s="52" t="s">
        <v>29</v>
      </c>
      <c r="C8" s="53">
        <f>C5-C6</f>
        <v>0</v>
      </c>
      <c r="D8" s="4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</row>
    <row r="9" spans="1:42" ht="19.899999999999999" customHeight="1" x14ac:dyDescent="0.25">
      <c r="A9" s="38"/>
      <c r="B9" s="54"/>
      <c r="C9" s="55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</row>
    <row r="10" spans="1:42" ht="34.9" customHeight="1" x14ac:dyDescent="0.25">
      <c r="A10" s="38"/>
      <c r="B10" s="180" t="s">
        <v>30</v>
      </c>
      <c r="C10" s="83" t="e">
        <f>C6/C5</f>
        <v>#DIV/0!</v>
      </c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</row>
    <row r="11" spans="1:42" ht="19.899999999999999" customHeight="1" x14ac:dyDescent="0.25">
      <c r="A11" s="38"/>
      <c r="B11" s="38"/>
      <c r="C11" s="56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</row>
    <row r="12" spans="1:42" ht="60" customHeight="1" x14ac:dyDescent="0.25">
      <c r="A12" s="38"/>
      <c r="B12" s="57" t="s">
        <v>31</v>
      </c>
      <c r="C12" s="57"/>
      <c r="D12" s="57"/>
      <c r="E12" s="57"/>
      <c r="F12" s="57"/>
      <c r="G12" s="57"/>
      <c r="H12" s="57"/>
      <c r="I12" s="58"/>
      <c r="J12" s="58"/>
      <c r="K12" s="58"/>
      <c r="L12" s="58"/>
      <c r="M12" s="58"/>
      <c r="N12" s="58"/>
      <c r="O12" s="5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</row>
    <row r="13" spans="1:42" ht="85.5" customHeight="1" x14ac:dyDescent="0.25">
      <c r="A13" s="38"/>
      <c r="B13" s="59" t="s">
        <v>239</v>
      </c>
      <c r="C13" s="60" t="s">
        <v>32</v>
      </c>
      <c r="D13" s="61" t="s">
        <v>33</v>
      </c>
      <c r="E13" s="61" t="s">
        <v>34</v>
      </c>
      <c r="F13" s="61" t="s">
        <v>35</v>
      </c>
      <c r="G13" s="61" t="s">
        <v>36</v>
      </c>
      <c r="H13" s="62" t="s">
        <v>240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</row>
    <row r="14" spans="1:42" ht="18.75" x14ac:dyDescent="0.25">
      <c r="A14" s="38"/>
      <c r="B14" s="63"/>
      <c r="C14" s="64"/>
      <c r="D14" s="65"/>
      <c r="E14" s="65"/>
      <c r="F14" s="65">
        <v>0</v>
      </c>
      <c r="G14" s="65"/>
      <c r="H14" s="66">
        <f>Income55[[#This Row],[Prévision budget 
2027-2028]]-Income55[[#This Row],[Budget 2026-2027]]</f>
        <v>0</v>
      </c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</row>
    <row r="15" spans="1:42" ht="18.75" x14ac:dyDescent="0.25">
      <c r="A15" s="38"/>
      <c r="B15" s="63"/>
      <c r="C15" s="64"/>
      <c r="D15" s="69"/>
      <c r="E15" s="69"/>
      <c r="F15" s="69"/>
      <c r="G15" s="69"/>
      <c r="H15" s="70">
        <f>Income55[[#This Row],[Prévision budget 
2027-2028]]-Income55[[#This Row],[Budget 2026-2027]]</f>
        <v>0</v>
      </c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</row>
    <row r="16" spans="1:42" ht="18.75" x14ac:dyDescent="0.25">
      <c r="A16" s="38"/>
      <c r="B16" s="63"/>
      <c r="C16" s="64"/>
      <c r="D16" s="65"/>
      <c r="E16" s="65"/>
      <c r="F16" s="65">
        <v>0</v>
      </c>
      <c r="G16" s="65"/>
      <c r="H16" s="66">
        <f>Income55[[#This Row],[Prévision budget 
2027-2028]]-Income55[[#This Row],[Budget 2026-2027]]</f>
        <v>0</v>
      </c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</row>
    <row r="17" spans="1:42" ht="30" customHeight="1" x14ac:dyDescent="0.25">
      <c r="A17" s="38"/>
      <c r="B17" s="63"/>
      <c r="C17" s="64"/>
      <c r="D17" s="69"/>
      <c r="E17" s="69"/>
      <c r="F17" s="69">
        <v>0</v>
      </c>
      <c r="G17" s="69"/>
      <c r="H17" s="70">
        <f>Income55[[#This Row],[Prévision budget 
2027-2028]]-Income55[[#This Row],[Budget 2026-2027]]</f>
        <v>0</v>
      </c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</row>
    <row r="18" spans="1:42" ht="30" customHeight="1" x14ac:dyDescent="0.25">
      <c r="A18" s="38"/>
      <c r="B18" s="63"/>
      <c r="C18" s="64"/>
      <c r="D18" s="65"/>
      <c r="E18" s="65"/>
      <c r="F18" s="65">
        <v>0</v>
      </c>
      <c r="G18" s="65"/>
      <c r="H18" s="66">
        <f>Income55[[#This Row],[Prévision budget 
2027-2028]]-Income55[[#This Row],[Budget 2026-2027]]</f>
        <v>0</v>
      </c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</row>
    <row r="19" spans="1:42" ht="30" customHeight="1" x14ac:dyDescent="0.25">
      <c r="A19" s="38"/>
      <c r="B19" s="63"/>
      <c r="C19" s="64"/>
      <c r="D19" s="69"/>
      <c r="E19" s="69"/>
      <c r="F19" s="69">
        <v>0</v>
      </c>
      <c r="G19" s="69"/>
      <c r="H19" s="70">
        <f>Income55[[#This Row],[Prévision budget 
2027-2028]]-Income55[[#This Row],[Budget 2026-2027]]</f>
        <v>0</v>
      </c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</row>
    <row r="20" spans="1:42" ht="34.9" customHeight="1" x14ac:dyDescent="0.25">
      <c r="A20" s="38"/>
      <c r="B20" s="75" t="s">
        <v>48</v>
      </c>
      <c r="C20" s="76"/>
      <c r="D20" s="81">
        <f>SUBTOTAL(109,Income55[Budget réel au 
30 juin 2025])</f>
        <v>0</v>
      </c>
      <c r="E20" s="81">
        <f>SUBTOTAL(109,Income55[Budget 2026-2027])</f>
        <v>0</v>
      </c>
      <c r="F20" s="81">
        <f>SUBTOTAL(109,Income55[Réel à ce jour])</f>
        <v>0</v>
      </c>
      <c r="G20" s="81">
        <f>SUBTOTAL(109,Income55[Prévision budget 
2027-2028])</f>
        <v>0</v>
      </c>
      <c r="H20" s="82">
        <f>SUBTOTAL(109,Income55[Écart entre 2027-2028 et 2026-2027 (en $)])</f>
        <v>0</v>
      </c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</row>
    <row r="21" spans="1:42" ht="19.899999999999999" customHeight="1" x14ac:dyDescent="0.25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</row>
    <row r="22" spans="1:42" ht="60" customHeight="1" x14ac:dyDescent="0.25">
      <c r="A22" s="38"/>
      <c r="B22" s="179" t="s">
        <v>5</v>
      </c>
      <c r="C22" s="179"/>
      <c r="D22" s="179"/>
      <c r="E22" s="179"/>
      <c r="F22" s="179"/>
      <c r="G22" s="179"/>
      <c r="H22" s="179"/>
      <c r="I22" s="58"/>
      <c r="J22" s="58"/>
      <c r="K22" s="58"/>
      <c r="L22" s="58"/>
      <c r="M22" s="58"/>
      <c r="N22" s="58"/>
      <c r="O22" s="5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</row>
    <row r="23" spans="1:42" ht="86.25" customHeight="1" x14ac:dyDescent="0.25">
      <c r="A23" s="38"/>
      <c r="B23" s="162" t="s">
        <v>238</v>
      </c>
      <c r="C23" s="163" t="s">
        <v>32</v>
      </c>
      <c r="D23" s="164" t="s">
        <v>33</v>
      </c>
      <c r="E23" s="164" t="s">
        <v>34</v>
      </c>
      <c r="F23" s="164" t="s">
        <v>35</v>
      </c>
      <c r="G23" s="164" t="s">
        <v>36</v>
      </c>
      <c r="H23" s="165" t="s">
        <v>240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</row>
    <row r="24" spans="1:42" ht="18.75" x14ac:dyDescent="0.25">
      <c r="A24" s="38"/>
      <c r="B24" s="63"/>
      <c r="C24" s="64"/>
      <c r="D24" s="65"/>
      <c r="E24" s="79"/>
      <c r="F24" s="79">
        <v>0</v>
      </c>
      <c r="G24" s="79"/>
      <c r="H24" s="66">
        <f>Expenses44[[#This Row],[Prévision budget 
2027-2028]]-Expenses44[[#This Row],[Budget 2026-2027]]</f>
        <v>0</v>
      </c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</row>
    <row r="25" spans="1:42" ht="18.75" x14ac:dyDescent="0.25">
      <c r="A25" s="38"/>
      <c r="B25" s="67"/>
      <c r="C25" s="64"/>
      <c r="D25" s="69"/>
      <c r="E25" s="80"/>
      <c r="F25" s="80">
        <v>0</v>
      </c>
      <c r="G25" s="80"/>
      <c r="H25" s="70">
        <f>Expenses44[[#This Row],[Prévision budget 
2027-2028]]-Expenses44[[#This Row],[Budget 2026-2027]]</f>
        <v>0</v>
      </c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</row>
    <row r="26" spans="1:42" ht="39.75" customHeight="1" x14ac:dyDescent="0.25">
      <c r="A26" s="38"/>
      <c r="B26" s="63"/>
      <c r="C26" s="64"/>
      <c r="D26" s="65"/>
      <c r="E26" s="79"/>
      <c r="F26" s="79">
        <v>0</v>
      </c>
      <c r="G26" s="79"/>
      <c r="H26" s="66">
        <f>Expenses44[[#This Row],[Prévision budget 
2027-2028]]-Expenses44[[#This Row],[Budget 2026-2027]]</f>
        <v>0</v>
      </c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</row>
    <row r="27" spans="1:42" ht="30" customHeight="1" x14ac:dyDescent="0.25">
      <c r="A27" s="38"/>
      <c r="B27" s="67"/>
      <c r="C27" s="64"/>
      <c r="D27" s="69"/>
      <c r="E27" s="80"/>
      <c r="F27" s="80">
        <v>0</v>
      </c>
      <c r="G27" s="80"/>
      <c r="H27" s="70">
        <f>Expenses44[[#This Row],[Prévision budget 
2027-2028]]-Expenses44[[#This Row],[Budget 2026-2027]]</f>
        <v>0</v>
      </c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</row>
    <row r="28" spans="1:42" ht="18.75" x14ac:dyDescent="0.25">
      <c r="A28" s="38"/>
      <c r="B28" s="63"/>
      <c r="C28" s="64"/>
      <c r="D28" s="65"/>
      <c r="E28" s="79"/>
      <c r="F28" s="79">
        <f>GrandLivreGeneral_perf.!F172</f>
        <v>0</v>
      </c>
      <c r="G28" s="79"/>
      <c r="H28" s="66">
        <f>Expenses44[[#This Row],[Prévision budget 
2027-2028]]-Expenses44[[#This Row],[Budget 2026-2027]]</f>
        <v>0</v>
      </c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</row>
    <row r="29" spans="1:42" ht="18.75" x14ac:dyDescent="0.25">
      <c r="A29" s="38"/>
      <c r="B29" s="67"/>
      <c r="C29" s="64"/>
      <c r="D29" s="69"/>
      <c r="E29" s="80"/>
      <c r="F29" s="80">
        <v>0</v>
      </c>
      <c r="G29" s="80"/>
      <c r="H29" s="70">
        <f>Expenses44[[#This Row],[Prévision budget 
2027-2028]]-Expenses44[[#This Row],[Budget 2026-2027]]</f>
        <v>0</v>
      </c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</row>
    <row r="30" spans="1:42" ht="30" customHeight="1" x14ac:dyDescent="0.25">
      <c r="A30" s="38"/>
      <c r="B30" s="63"/>
      <c r="C30" s="64"/>
      <c r="D30" s="65"/>
      <c r="E30" s="79"/>
      <c r="F30" s="79">
        <v>0</v>
      </c>
      <c r="G30" s="79"/>
      <c r="H30" s="66">
        <f>Expenses44[[#This Row],[Prévision budget 
2027-2028]]-Expenses44[[#This Row],[Budget 2026-2027]]</f>
        <v>0</v>
      </c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</row>
    <row r="31" spans="1:42" ht="30" hidden="1" customHeight="1" x14ac:dyDescent="0.25">
      <c r="A31" s="38"/>
      <c r="B31" s="67"/>
      <c r="C31" s="64"/>
      <c r="D31" s="69">
        <v>0</v>
      </c>
      <c r="E31" s="80"/>
      <c r="F31" s="80"/>
      <c r="G31" s="80"/>
      <c r="H31" s="70">
        <f>Expenses44[[#This Row],[Prévision budget 
2027-2028]]-Expenses44[[#This Row],[Budget 2026-2027]]</f>
        <v>0</v>
      </c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</row>
    <row r="32" spans="1:42" ht="30" hidden="1" customHeight="1" x14ac:dyDescent="0.25">
      <c r="A32" s="38"/>
      <c r="B32" s="63"/>
      <c r="C32" s="64"/>
      <c r="D32" s="65">
        <v>0</v>
      </c>
      <c r="E32" s="79"/>
      <c r="F32" s="79"/>
      <c r="G32" s="79"/>
      <c r="H32" s="66">
        <f>Expenses44[[#This Row],[Prévision budget 
2027-2028]]-Expenses44[[#This Row],[Budget 2026-2027]]</f>
        <v>0</v>
      </c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</row>
    <row r="33" spans="1:42" ht="30" hidden="1" customHeight="1" x14ac:dyDescent="0.25">
      <c r="A33" s="38"/>
      <c r="B33" s="67"/>
      <c r="C33" s="64"/>
      <c r="D33" s="69">
        <v>0</v>
      </c>
      <c r="E33" s="80"/>
      <c r="F33" s="80"/>
      <c r="G33" s="80"/>
      <c r="H33" s="70">
        <f>Expenses44[[#This Row],[Prévision budget 
2027-2028]]-Expenses44[[#This Row],[Budget 2026-2027]]</f>
        <v>0</v>
      </c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</row>
    <row r="34" spans="1:42" ht="30" hidden="1" customHeight="1" x14ac:dyDescent="0.25">
      <c r="A34" s="38"/>
      <c r="B34" s="63"/>
      <c r="C34" s="64"/>
      <c r="D34" s="65">
        <v>0</v>
      </c>
      <c r="E34" s="79"/>
      <c r="F34" s="79"/>
      <c r="G34" s="79"/>
      <c r="H34" s="66">
        <f>Expenses44[[#This Row],[Prévision budget 
2027-2028]]-Expenses44[[#This Row],[Budget 2026-2027]]</f>
        <v>0</v>
      </c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</row>
    <row r="35" spans="1:42" ht="30" hidden="1" customHeight="1" x14ac:dyDescent="0.25">
      <c r="A35" s="38"/>
      <c r="B35" s="67"/>
      <c r="C35" s="64"/>
      <c r="D35" s="69">
        <v>0</v>
      </c>
      <c r="E35" s="80"/>
      <c r="F35" s="80"/>
      <c r="G35" s="80"/>
      <c r="H35" s="70">
        <f>Expenses44[[#This Row],[Prévision budget 
2027-2028]]-Expenses44[[#This Row],[Budget 2026-2027]]</f>
        <v>0</v>
      </c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</row>
    <row r="36" spans="1:42" ht="30" hidden="1" customHeight="1" x14ac:dyDescent="0.25">
      <c r="A36" s="38"/>
      <c r="B36" s="63"/>
      <c r="C36" s="64"/>
      <c r="D36" s="65">
        <v>0</v>
      </c>
      <c r="E36" s="79"/>
      <c r="F36" s="79"/>
      <c r="G36" s="79"/>
      <c r="H36" s="66">
        <f>Expenses44[[#This Row],[Prévision budget 
2027-2028]]-Expenses44[[#This Row],[Budget 2026-2027]]</f>
        <v>0</v>
      </c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</row>
    <row r="37" spans="1:42" ht="30" hidden="1" customHeight="1" x14ac:dyDescent="0.25">
      <c r="A37" s="38"/>
      <c r="B37" s="67"/>
      <c r="C37" s="64"/>
      <c r="D37" s="69">
        <v>0</v>
      </c>
      <c r="E37" s="80"/>
      <c r="F37" s="80"/>
      <c r="G37" s="80"/>
      <c r="H37" s="70">
        <f>Expenses44[[#This Row],[Prévision budget 
2027-2028]]-Expenses44[[#This Row],[Budget 2026-2027]]</f>
        <v>0</v>
      </c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</row>
    <row r="38" spans="1:42" ht="30" hidden="1" customHeight="1" x14ac:dyDescent="0.25">
      <c r="A38" s="38"/>
      <c r="B38" s="63"/>
      <c r="C38" s="64"/>
      <c r="D38" s="65">
        <v>0</v>
      </c>
      <c r="E38" s="79"/>
      <c r="F38" s="79"/>
      <c r="G38" s="79"/>
      <c r="H38" s="66">
        <f>Expenses44[[#This Row],[Prévision budget 
2027-2028]]-Expenses44[[#This Row],[Budget 2026-2027]]</f>
        <v>0</v>
      </c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</row>
    <row r="39" spans="1:42" ht="30" hidden="1" customHeight="1" x14ac:dyDescent="0.25">
      <c r="A39" s="38"/>
      <c r="B39" s="67"/>
      <c r="C39" s="64"/>
      <c r="D39" s="69">
        <v>0</v>
      </c>
      <c r="E39" s="80"/>
      <c r="F39" s="80"/>
      <c r="G39" s="80"/>
      <c r="H39" s="70">
        <f>Expenses44[[#This Row],[Prévision budget 
2027-2028]]-Expenses44[[#This Row],[Budget 2026-2027]]</f>
        <v>0</v>
      </c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</row>
    <row r="40" spans="1:42" ht="18" hidden="1" customHeight="1" x14ac:dyDescent="0.25">
      <c r="A40" s="38"/>
      <c r="B40" s="63"/>
      <c r="C40" s="64"/>
      <c r="D40" s="65">
        <v>0</v>
      </c>
      <c r="E40" s="79"/>
      <c r="F40" s="79"/>
      <c r="G40" s="79"/>
      <c r="H40" s="66">
        <f>Expenses44[[#This Row],[Prévision budget 
2027-2028]]-Expenses44[[#This Row],[Budget 2026-2027]]</f>
        <v>0</v>
      </c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</row>
    <row r="41" spans="1:42" ht="30" customHeight="1" x14ac:dyDescent="0.25">
      <c r="A41" s="38"/>
      <c r="B41" s="170" t="s">
        <v>48</v>
      </c>
      <c r="C41" s="171"/>
      <c r="D41" s="172">
        <f>SUBTOTAL(109,Expenses44[Budget réel au 
30 juin 2025])</f>
        <v>0</v>
      </c>
      <c r="E41" s="172">
        <f>SUBTOTAL(109,Expenses44[Budget 2026-2027])</f>
        <v>0</v>
      </c>
      <c r="F41" s="172">
        <f>SUBTOTAL(109,Expenses44[Réel à ce jour])</f>
        <v>0</v>
      </c>
      <c r="G41" s="172">
        <f>SUBTOTAL(109,Expenses44[Prévision budget 
2027-2028])</f>
        <v>0</v>
      </c>
      <c r="H41" s="173">
        <f>SUBTOTAL(101,Expenses44[Écart entre 2027-2028 et 2026-2027 (en $)])</f>
        <v>0</v>
      </c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</row>
    <row r="42" spans="1:42" ht="30" customHeight="1" x14ac:dyDescent="0.25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</row>
    <row r="43" spans="1:42" ht="30" customHeight="1" x14ac:dyDescent="0.25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</row>
    <row r="44" spans="1:42" ht="30" customHeight="1" x14ac:dyDescent="0.25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</row>
    <row r="45" spans="1:42" ht="30" customHeight="1" x14ac:dyDescent="0.25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</row>
    <row r="46" spans="1:42" ht="30" customHeight="1" x14ac:dyDescent="0.25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</row>
    <row r="47" spans="1:42" ht="30" customHeight="1" x14ac:dyDescent="0.25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</row>
    <row r="48" spans="1:42" ht="30" customHeight="1" x14ac:dyDescent="0.25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</row>
    <row r="49" spans="1:42" ht="30" customHeight="1" x14ac:dyDescent="0.25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</row>
    <row r="50" spans="1:42" ht="30" customHeight="1" x14ac:dyDescent="0.25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</row>
    <row r="51" spans="1:42" ht="30" customHeight="1" x14ac:dyDescent="0.25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</row>
    <row r="52" spans="1:42" ht="30" customHeight="1" x14ac:dyDescent="0.25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</row>
    <row r="53" spans="1:42" ht="30" customHeight="1" x14ac:dyDescent="0.25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</row>
    <row r="54" spans="1:42" ht="30" customHeight="1" x14ac:dyDescent="0.25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</row>
    <row r="55" spans="1:42" ht="30" customHeight="1" x14ac:dyDescent="0.25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</row>
    <row r="56" spans="1:42" ht="30" customHeight="1" x14ac:dyDescent="0.25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</row>
    <row r="57" spans="1:42" ht="30" customHeight="1" x14ac:dyDescent="0.25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</row>
    <row r="58" spans="1:42" ht="30" customHeight="1" x14ac:dyDescent="0.25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</row>
    <row r="59" spans="1:42" ht="30" customHeight="1" x14ac:dyDescent="0.25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</row>
    <row r="60" spans="1:42" ht="30" customHeight="1" x14ac:dyDescent="0.25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</row>
    <row r="61" spans="1:42" ht="30" customHeight="1" x14ac:dyDescent="0.25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</row>
    <row r="62" spans="1:42" ht="30" customHeight="1" x14ac:dyDescent="0.25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</row>
    <row r="63" spans="1:42" ht="30" customHeight="1" x14ac:dyDescent="0.25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</row>
    <row r="64" spans="1:42" ht="30" customHeight="1" x14ac:dyDescent="0.25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</row>
    <row r="65" spans="1:42" ht="30" customHeight="1" x14ac:dyDescent="0.25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</row>
    <row r="66" spans="1:42" ht="30" customHeight="1" x14ac:dyDescent="0.25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</row>
    <row r="67" spans="1:42" ht="30" customHeight="1" x14ac:dyDescent="0.25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</row>
    <row r="68" spans="1:42" ht="30" customHeight="1" x14ac:dyDescent="0.25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</row>
    <row r="69" spans="1:42" ht="30" customHeight="1" x14ac:dyDescent="0.25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</row>
    <row r="70" spans="1:42" x14ac:dyDescent="0.25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</row>
    <row r="71" spans="1:42" x14ac:dyDescent="0.25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</row>
    <row r="72" spans="1:42" x14ac:dyDescent="0.25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</row>
    <row r="73" spans="1:42" x14ac:dyDescent="0.25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</row>
    <row r="74" spans="1:42" x14ac:dyDescent="0.25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</row>
    <row r="75" spans="1:42" x14ac:dyDescent="0.25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</row>
    <row r="76" spans="1:42" x14ac:dyDescent="0.25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</row>
    <row r="77" spans="1:42" x14ac:dyDescent="0.25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</row>
    <row r="78" spans="1:42" x14ac:dyDescent="0.25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</row>
    <row r="79" spans="1:42" x14ac:dyDescent="0.25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</row>
    <row r="80" spans="1:42" x14ac:dyDescent="0.25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</row>
    <row r="81" spans="1:42" x14ac:dyDescent="0.25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</row>
    <row r="82" spans="1:42" x14ac:dyDescent="0.25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</row>
    <row r="83" spans="1:42" x14ac:dyDescent="0.25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</row>
    <row r="84" spans="1:42" x14ac:dyDescent="0.25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</row>
    <row r="85" spans="1:42" x14ac:dyDescent="0.25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</row>
    <row r="86" spans="1:42" x14ac:dyDescent="0.25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</row>
    <row r="87" spans="1:42" x14ac:dyDescent="0.25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</row>
    <row r="88" spans="1:42" x14ac:dyDescent="0.25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</row>
    <row r="89" spans="1:42" x14ac:dyDescent="0.25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</row>
    <row r="90" spans="1:42" x14ac:dyDescent="0.25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</row>
    <row r="91" spans="1:42" x14ac:dyDescent="0.25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</row>
    <row r="92" spans="1:42" x14ac:dyDescent="0.25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</row>
    <row r="93" spans="1:42" x14ac:dyDescent="0.25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</row>
    <row r="94" spans="1:42" x14ac:dyDescent="0.25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</row>
    <row r="95" spans="1:42" x14ac:dyDescent="0.25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</row>
    <row r="96" spans="1:42" x14ac:dyDescent="0.25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</row>
    <row r="97" spans="1:42" x14ac:dyDescent="0.25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</row>
    <row r="98" spans="1:42" x14ac:dyDescent="0.25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</row>
    <row r="99" spans="1:42" x14ac:dyDescent="0.25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</row>
    <row r="100" spans="1:42" x14ac:dyDescent="0.25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</row>
    <row r="101" spans="1:42" x14ac:dyDescent="0.25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</row>
    <row r="102" spans="1:42" x14ac:dyDescent="0.25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</row>
    <row r="103" spans="1:42" x14ac:dyDescent="0.25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</row>
    <row r="104" spans="1:42" x14ac:dyDescent="0.25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</row>
    <row r="105" spans="1:42" x14ac:dyDescent="0.25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</row>
    <row r="106" spans="1:42" x14ac:dyDescent="0.25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</row>
    <row r="107" spans="1:42" x14ac:dyDescent="0.25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</row>
    <row r="108" spans="1:42" x14ac:dyDescent="0.25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</row>
    <row r="109" spans="1:42" x14ac:dyDescent="0.25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</row>
    <row r="110" spans="1:42" x14ac:dyDescent="0.25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</row>
    <row r="111" spans="1:42" x14ac:dyDescent="0.25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</row>
    <row r="112" spans="1:42" x14ac:dyDescent="0.25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</row>
    <row r="113" spans="1:42" x14ac:dyDescent="0.25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</row>
    <row r="114" spans="1:42" x14ac:dyDescent="0.25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</row>
    <row r="115" spans="1:42" x14ac:dyDescent="0.25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</row>
    <row r="116" spans="1:42" x14ac:dyDescent="0.25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</row>
    <row r="117" spans="1:42" x14ac:dyDescent="0.25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</row>
    <row r="118" spans="1:42" x14ac:dyDescent="0.25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</row>
    <row r="119" spans="1:42" x14ac:dyDescent="0.25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</row>
    <row r="120" spans="1:42" x14ac:dyDescent="0.25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</row>
    <row r="121" spans="1:42" x14ac:dyDescent="0.25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</row>
    <row r="122" spans="1:42" x14ac:dyDescent="0.25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</row>
    <row r="123" spans="1:42" x14ac:dyDescent="0.25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</row>
    <row r="124" spans="1:42" x14ac:dyDescent="0.25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</row>
    <row r="125" spans="1:42" x14ac:dyDescent="0.25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</row>
    <row r="126" spans="1:42" x14ac:dyDescent="0.25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</row>
    <row r="127" spans="1:42" x14ac:dyDescent="0.25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</row>
    <row r="128" spans="1:42" x14ac:dyDescent="0.25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</row>
    <row r="129" spans="1:42" x14ac:dyDescent="0.25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</row>
    <row r="130" spans="1:42" x14ac:dyDescent="0.25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</row>
    <row r="131" spans="1:42" x14ac:dyDescent="0.25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</row>
    <row r="132" spans="1:42" x14ac:dyDescent="0.25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</row>
    <row r="133" spans="1:42" x14ac:dyDescent="0.25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</row>
    <row r="134" spans="1:42" x14ac:dyDescent="0.25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</row>
    <row r="135" spans="1:42" x14ac:dyDescent="0.25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</row>
    <row r="136" spans="1:42" x14ac:dyDescent="0.25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</row>
    <row r="137" spans="1:42" x14ac:dyDescent="0.25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</row>
    <row r="138" spans="1:42" x14ac:dyDescent="0.25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</row>
    <row r="139" spans="1:42" x14ac:dyDescent="0.25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</row>
    <row r="140" spans="1:42" x14ac:dyDescent="0.25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</row>
    <row r="141" spans="1:42" x14ac:dyDescent="0.25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</row>
    <row r="142" spans="1:42" x14ac:dyDescent="0.25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</row>
    <row r="143" spans="1:42" x14ac:dyDescent="0.25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</row>
    <row r="144" spans="1:42" x14ac:dyDescent="0.25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</row>
    <row r="145" spans="1:42" x14ac:dyDescent="0.25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</row>
    <row r="146" spans="1:42" x14ac:dyDescent="0.25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</row>
    <row r="147" spans="1:42" x14ac:dyDescent="0.25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</row>
    <row r="148" spans="1:42" x14ac:dyDescent="0.25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</row>
    <row r="149" spans="1:42" x14ac:dyDescent="0.25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</row>
    <row r="150" spans="1:42" x14ac:dyDescent="0.25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</row>
    <row r="151" spans="1:42" x14ac:dyDescent="0.25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</row>
    <row r="152" spans="1:42" x14ac:dyDescent="0.25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</row>
    <row r="153" spans="1:42" x14ac:dyDescent="0.25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</row>
  </sheetData>
  <dataValidations count="13">
    <dataValidation allowBlank="1" showInputMessage="1" showErrorMessage="1" prompt="Percentage of income spent is automatically calculated in this cell" sqref="C10" xr:uid="{9E516065-CCF0-4452-8A6B-C19D49CE4F58}"/>
    <dataValidation allowBlank="1" showInputMessage="1" showErrorMessage="1" prompt="Percentage of income spent is automatically calculated in cell to the right" sqref="B10" xr:uid="{77AB5360-E3B5-463F-89C6-C2A51A7E29E4}"/>
    <dataValidation allowBlank="1" showInputMessage="1" showErrorMessage="1" prompt="Title of this worksheet is in this cell. Enter Monthly Income in Income table and Monthly Expenses in Expenses table" sqref="B2" xr:uid="{691B290E-6655-4F1D-AAAF-3B835AE1AB58}"/>
    <dataValidation allowBlank="1" showInputMessage="1" showErrorMessage="1" prompt="Enter Monthly Expense Items in this column under this heading" sqref="B23:C23" xr:uid="{F15D7D71-6EA8-4EDA-B939-9BD19C542C4B}"/>
    <dataValidation allowBlank="1" showInputMessage="1" showErrorMessage="1" prompt="Enter Amount in this column under this heading" sqref="D23 D13" xr:uid="{AA1FCE40-EE59-4ADA-B25F-6F9D8F135A73}"/>
    <dataValidation allowBlank="1" showInputMessage="1" showErrorMessage="1" prompt="Enter Monthly Income Items in this column under this heading" sqref="B13:C13" xr:uid="{78BCC5B3-8D49-4045-BED2-007790802609}"/>
    <dataValidation allowBlank="1" showInputMessage="1" showErrorMessage="1" prompt="Balance amount is automatically calculated in this cell" sqref="C8" xr:uid="{803C6FF0-5919-443A-AA01-7553ECD247BF}"/>
    <dataValidation allowBlank="1" showInputMessage="1" showErrorMessage="1" prompt="Balance amount is automatically calculated in cell at right " sqref="B8" xr:uid="{82A62160-ACE1-42BC-9E8C-56EEBD99E6E8}"/>
    <dataValidation allowBlank="1" showInputMessage="1" showErrorMessage="1" prompt="Total Monthly Income is automatically updated in this cell" sqref="C5" xr:uid="{133D52EF-9283-4309-BC1D-6E8F5C8F8B81}"/>
    <dataValidation allowBlank="1" showInputMessage="1" showErrorMessage="1" prompt="Total Monthly Income is automatically updated in cell at right" sqref="B5" xr:uid="{1AEB6E53-088F-4C13-A078-5F53FD5786F0}"/>
    <dataValidation allowBlank="1" showInputMessage="1" showErrorMessage="1" prompt="Total Monthly Expenses are automatically updated in this cell" sqref="C6" xr:uid="{5C9221B4-90B7-4925-8072-6FA6E6475CE2}"/>
    <dataValidation allowBlank="1" showInputMessage="1" showErrorMessage="1" prompt="Total Monthly Expenses are automatically updated in cell at right" sqref="B6" xr:uid="{E05F6854-BFC6-4A3D-BE50-C581955260AB}"/>
    <dataValidation allowBlank="1" showInputMessage="1" showErrorMessage="1" prompt="Total monthly income and Total monthly expenses are automatically updated in cells below" sqref="C4" xr:uid="{34D5A55B-62C8-402B-8704-E7FFCCD5ACF2}"/>
  </dataValidations>
  <pageMargins left="0.7" right="0.7" top="0.75" bottom="0.75" header="0.3" footer="0.3"/>
  <pageSetup scale="49" fitToHeight="2" orientation="landscape" r:id="rId1"/>
  <drawing r:id="rId2"/>
  <tableParts count="2">
    <tablePart r:id="rId3"/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4285D66-8F4A-486B-896A-6297BE09A086}">
          <x14:formula1>
            <xm:f>Liste!$D$3:$D$21</xm:f>
          </x14:formula1>
          <xm:sqref>C1</xm:sqref>
        </x14:dataValidation>
        <x14:dataValidation type="list" allowBlank="1" showInputMessage="1" showErrorMessage="1" xr:uid="{368AEB43-1EC7-41FF-BBCD-A518EF7A377C}">
          <x14:formula1>
            <xm:f>Liste!$B$2:$B$7</xm:f>
          </x14:formula1>
          <xm:sqref>B14:B19</xm:sqref>
        </x14:dataValidation>
        <x14:dataValidation type="list" allowBlank="1" showInputMessage="1" showErrorMessage="1" xr:uid="{E0FBDB75-8AF3-4BD5-9775-0DEABD4F3FBD}">
          <x14:formula1>
            <xm:f>Liste!$E$3:$E$8</xm:f>
          </x14:formula1>
          <xm:sqref>C14:C19</xm:sqref>
        </x14:dataValidation>
        <x14:dataValidation type="list" allowBlank="1" showInputMessage="1" showErrorMessage="1" xr:uid="{12AC2D21-8B45-49FA-A03B-EA1E77C9432F}">
          <x14:formula1>
            <xm:f>Liste!$C$2:$C$19</xm:f>
          </x14:formula1>
          <xm:sqref>B24:B30</xm:sqref>
        </x14:dataValidation>
        <x14:dataValidation type="list" allowBlank="1" showInputMessage="1" showErrorMessage="1" xr:uid="{07BBFD2C-D7A9-4B75-B1D5-756761A79BA3}">
          <x14:formula1>
            <xm:f>Liste!$E$9:$E$36</xm:f>
          </x14:formula1>
          <xm:sqref>C24:C40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432D3-412D-4E96-9378-C7750D9AADF6}">
  <sheetPr>
    <tabColor theme="8" tint="0.59999389629810485"/>
  </sheetPr>
  <dimension ref="A1:H679"/>
  <sheetViews>
    <sheetView topLeftCell="A68" workbookViewId="0">
      <selection activeCell="B96" sqref="B96"/>
    </sheetView>
  </sheetViews>
  <sheetFormatPr baseColWidth="10" defaultColWidth="9.140625" defaultRowHeight="15" x14ac:dyDescent="0.25"/>
  <cols>
    <col min="1" max="1" width="16.140625" style="110" customWidth="1"/>
    <col min="2" max="2" width="35.28515625" style="8" customWidth="1"/>
    <col min="3" max="3" width="10.42578125" style="6" customWidth="1"/>
    <col min="4" max="5" width="18.140625" style="107" customWidth="1"/>
    <col min="6" max="6" width="18.140625" style="108" customWidth="1"/>
    <col min="7" max="7" width="8.5703125" style="6" customWidth="1"/>
  </cols>
  <sheetData>
    <row r="1" spans="1:8" ht="21" x14ac:dyDescent="0.25">
      <c r="A1" s="218" t="s">
        <v>203</v>
      </c>
      <c r="B1" s="218"/>
      <c r="C1" s="218"/>
      <c r="D1" s="218"/>
      <c r="E1" s="218"/>
      <c r="F1" s="218"/>
      <c r="G1" s="218"/>
      <c r="H1" s="9"/>
    </row>
    <row r="2" spans="1:8" ht="16.5" x14ac:dyDescent="0.25">
      <c r="A2" s="85" t="s">
        <v>13</v>
      </c>
      <c r="B2" s="116" t="s">
        <v>179</v>
      </c>
      <c r="C2" s="111"/>
      <c r="D2" s="97"/>
      <c r="E2" s="97" t="s">
        <v>202</v>
      </c>
      <c r="F2" s="123">
        <f>IFERROR(INDEX(Plancomptable!A:A,MATCH(B2,Plancomptable!B:B,0)),"")</f>
        <v>1002</v>
      </c>
      <c r="G2" s="111"/>
      <c r="H2" s="9"/>
    </row>
    <row r="3" spans="1:8" x14ac:dyDescent="0.25">
      <c r="A3" s="109" t="s">
        <v>0</v>
      </c>
      <c r="B3" s="117" t="s">
        <v>14</v>
      </c>
      <c r="C3" s="84" t="s">
        <v>15</v>
      </c>
      <c r="D3" s="98" t="s">
        <v>1</v>
      </c>
      <c r="E3" s="98" t="s">
        <v>2</v>
      </c>
      <c r="F3" s="98" t="s">
        <v>16</v>
      </c>
      <c r="G3" s="84" t="s">
        <v>17</v>
      </c>
      <c r="H3" s="9"/>
    </row>
    <row r="4" spans="1:8" x14ac:dyDescent="0.25">
      <c r="A4" s="86" t="s">
        <v>201</v>
      </c>
      <c r="B4" s="118" t="s">
        <v>18</v>
      </c>
      <c r="C4" s="112"/>
      <c r="D4" s="99"/>
      <c r="E4" s="99"/>
      <c r="F4" s="100"/>
      <c r="G4" s="209" t="s">
        <v>267</v>
      </c>
      <c r="H4" s="9"/>
    </row>
    <row r="5" spans="1:8" x14ac:dyDescent="0.25">
      <c r="A5" s="87"/>
      <c r="B5" s="119"/>
      <c r="C5" s="113"/>
      <c r="D5" s="101"/>
      <c r="E5" s="101">
        <v>0</v>
      </c>
      <c r="F5" s="102"/>
      <c r="G5" s="204" t="s">
        <v>267</v>
      </c>
      <c r="H5" s="9"/>
    </row>
    <row r="6" spans="1:8" x14ac:dyDescent="0.25">
      <c r="A6" s="88"/>
      <c r="B6" s="210"/>
      <c r="C6" s="211"/>
      <c r="D6" s="103"/>
      <c r="E6" s="103"/>
      <c r="F6" s="104">
        <f t="shared" ref="F6:F16" si="0">F5+D6-E6</f>
        <v>0</v>
      </c>
      <c r="G6" s="211" t="s">
        <v>267</v>
      </c>
      <c r="H6" s="9"/>
    </row>
    <row r="7" spans="1:8" x14ac:dyDescent="0.25">
      <c r="A7" s="87"/>
      <c r="B7" s="119"/>
      <c r="C7" s="113" t="s">
        <v>19</v>
      </c>
      <c r="D7" s="101"/>
      <c r="E7" s="101"/>
      <c r="F7" s="102">
        <f t="shared" si="0"/>
        <v>0</v>
      </c>
      <c r="G7" s="113"/>
      <c r="H7" s="9"/>
    </row>
    <row r="8" spans="1:8" x14ac:dyDescent="0.25">
      <c r="A8" s="88"/>
      <c r="B8" s="120"/>
      <c r="C8" s="114" t="s">
        <v>19</v>
      </c>
      <c r="D8" s="103"/>
      <c r="E8" s="103"/>
      <c r="F8" s="104">
        <f t="shared" si="0"/>
        <v>0</v>
      </c>
      <c r="G8" s="114"/>
      <c r="H8" s="9"/>
    </row>
    <row r="9" spans="1:8" x14ac:dyDescent="0.25">
      <c r="A9" s="87"/>
      <c r="B9" s="119"/>
      <c r="C9" s="113" t="s">
        <v>19</v>
      </c>
      <c r="D9" s="101"/>
      <c r="E9" s="101"/>
      <c r="F9" s="102">
        <f t="shared" si="0"/>
        <v>0</v>
      </c>
      <c r="G9" s="113"/>
      <c r="H9" s="9"/>
    </row>
    <row r="10" spans="1:8" x14ac:dyDescent="0.25">
      <c r="A10" s="88"/>
      <c r="B10" s="120"/>
      <c r="C10" s="114" t="s">
        <v>19</v>
      </c>
      <c r="D10" s="103"/>
      <c r="E10" s="103"/>
      <c r="F10" s="104">
        <f t="shared" si="0"/>
        <v>0</v>
      </c>
      <c r="G10" s="114"/>
      <c r="H10" s="9"/>
    </row>
    <row r="11" spans="1:8" x14ac:dyDescent="0.25">
      <c r="A11" s="87"/>
      <c r="B11" s="119"/>
      <c r="C11" s="113" t="s">
        <v>19</v>
      </c>
      <c r="D11" s="101"/>
      <c r="E11" s="101"/>
      <c r="F11" s="102">
        <f t="shared" si="0"/>
        <v>0</v>
      </c>
      <c r="G11" s="113"/>
      <c r="H11" s="9"/>
    </row>
    <row r="12" spans="1:8" x14ac:dyDescent="0.25">
      <c r="A12" s="88"/>
      <c r="B12" s="120"/>
      <c r="C12" s="114" t="s">
        <v>20</v>
      </c>
      <c r="D12" s="103"/>
      <c r="E12" s="103"/>
      <c r="F12" s="104">
        <f t="shared" si="0"/>
        <v>0</v>
      </c>
      <c r="G12" s="114"/>
      <c r="H12" s="9"/>
    </row>
    <row r="13" spans="1:8" x14ac:dyDescent="0.25">
      <c r="A13" s="87"/>
      <c r="B13" s="119"/>
      <c r="C13" s="113" t="s">
        <v>21</v>
      </c>
      <c r="D13" s="101"/>
      <c r="E13" s="101"/>
      <c r="F13" s="102">
        <f t="shared" si="0"/>
        <v>0</v>
      </c>
      <c r="G13" s="113"/>
      <c r="H13" s="9"/>
    </row>
    <row r="14" spans="1:8" x14ac:dyDescent="0.25">
      <c r="A14" s="88"/>
      <c r="B14" s="120"/>
      <c r="C14" s="114" t="s">
        <v>19</v>
      </c>
      <c r="D14" s="103"/>
      <c r="E14" s="103"/>
      <c r="F14" s="104">
        <f t="shared" si="0"/>
        <v>0</v>
      </c>
      <c r="G14" s="114"/>
      <c r="H14" s="9"/>
    </row>
    <row r="15" spans="1:8" x14ac:dyDescent="0.25">
      <c r="A15" s="87"/>
      <c r="B15" s="119"/>
      <c r="C15" s="113" t="s">
        <v>19</v>
      </c>
      <c r="D15" s="101"/>
      <c r="E15" s="101"/>
      <c r="F15" s="102">
        <f t="shared" si="0"/>
        <v>0</v>
      </c>
      <c r="G15" s="113"/>
      <c r="H15" s="9"/>
    </row>
    <row r="16" spans="1:8" x14ac:dyDescent="0.25">
      <c r="A16" s="88"/>
      <c r="B16" s="120"/>
      <c r="C16" s="114" t="str">
        <f>C15</f>
        <v>JG</v>
      </c>
      <c r="D16" s="103"/>
      <c r="E16" s="103"/>
      <c r="F16" s="104">
        <f t="shared" si="0"/>
        <v>0</v>
      </c>
      <c r="G16" s="114"/>
      <c r="H16" s="9"/>
    </row>
    <row r="17" spans="1:8" x14ac:dyDescent="0.25">
      <c r="A17" s="88"/>
      <c r="B17" s="120"/>
      <c r="C17" s="114"/>
      <c r="D17" s="103"/>
      <c r="E17" s="103"/>
      <c r="F17" s="104"/>
      <c r="G17" s="114"/>
      <c r="H17" s="9"/>
    </row>
    <row r="18" spans="1:8" ht="16.5" x14ac:dyDescent="0.25">
      <c r="A18" s="85" t="s">
        <v>13</v>
      </c>
      <c r="B18" s="116" t="s">
        <v>178</v>
      </c>
      <c r="C18" s="111"/>
      <c r="D18" s="97"/>
      <c r="E18" s="97" t="s">
        <v>202</v>
      </c>
      <c r="F18" s="123">
        <f>IFERROR(INDEX(Plancomptable!A:A,MATCH(B18,Plancomptable!B:B,0)),"")</f>
        <v>1001</v>
      </c>
      <c r="G18" s="111"/>
      <c r="H18" s="9"/>
    </row>
    <row r="19" spans="1:8" x14ac:dyDescent="0.25">
      <c r="A19" s="109" t="s">
        <v>0</v>
      </c>
      <c r="B19" s="117" t="s">
        <v>14</v>
      </c>
      <c r="C19" s="84" t="s">
        <v>15</v>
      </c>
      <c r="D19" s="98" t="s">
        <v>1</v>
      </c>
      <c r="E19" s="98" t="s">
        <v>2</v>
      </c>
      <c r="F19" s="98" t="s">
        <v>16</v>
      </c>
      <c r="G19" s="84" t="s">
        <v>17</v>
      </c>
      <c r="H19" s="9"/>
    </row>
    <row r="20" spans="1:8" x14ac:dyDescent="0.25">
      <c r="A20" s="89"/>
      <c r="B20" s="120"/>
      <c r="C20" s="114"/>
      <c r="D20" s="103"/>
      <c r="E20" s="103"/>
      <c r="F20" s="104">
        <v>0</v>
      </c>
      <c r="G20" s="114"/>
      <c r="H20" s="9"/>
    </row>
    <row r="21" spans="1:8" x14ac:dyDescent="0.25">
      <c r="A21" s="90"/>
      <c r="B21" s="119"/>
      <c r="C21" s="113"/>
      <c r="D21" s="101"/>
      <c r="E21" s="101"/>
      <c r="F21" s="102">
        <f>F20+D21-E21</f>
        <v>0</v>
      </c>
      <c r="G21" s="113"/>
      <c r="H21" s="9"/>
    </row>
    <row r="22" spans="1:8" x14ac:dyDescent="0.25">
      <c r="A22" s="88"/>
      <c r="B22" s="120"/>
      <c r="C22" s="114"/>
      <c r="D22" s="103"/>
      <c r="E22" s="103"/>
      <c r="F22" s="104">
        <f>F21+D22-E22</f>
        <v>0</v>
      </c>
      <c r="G22" s="114"/>
      <c r="H22" s="9"/>
    </row>
    <row r="23" spans="1:8" x14ac:dyDescent="0.25">
      <c r="A23" s="87"/>
      <c r="B23" s="119"/>
      <c r="C23" s="113"/>
      <c r="D23" s="101"/>
      <c r="E23" s="101"/>
      <c r="F23" s="102">
        <f>F22+D23-E23</f>
        <v>0</v>
      </c>
      <c r="G23" s="113"/>
      <c r="H23" s="9"/>
    </row>
    <row r="24" spans="1:8" x14ac:dyDescent="0.25">
      <c r="A24" s="88"/>
      <c r="B24" s="120"/>
      <c r="C24" s="114"/>
      <c r="D24" s="103"/>
      <c r="E24" s="103"/>
      <c r="F24" s="104"/>
      <c r="G24" s="114"/>
      <c r="H24" s="9"/>
    </row>
    <row r="25" spans="1:8" x14ac:dyDescent="0.25">
      <c r="A25" s="87"/>
      <c r="B25" s="119"/>
      <c r="C25" s="113"/>
      <c r="D25" s="101"/>
      <c r="E25" s="101"/>
      <c r="F25" s="102"/>
      <c r="G25" s="113"/>
      <c r="H25" s="9"/>
    </row>
    <row r="26" spans="1:8" x14ac:dyDescent="0.25">
      <c r="A26" s="91"/>
      <c r="B26" s="120"/>
      <c r="C26" s="114"/>
      <c r="D26" s="103"/>
      <c r="E26" s="103"/>
      <c r="F26" s="104"/>
      <c r="G26" s="114"/>
      <c r="H26" s="9"/>
    </row>
    <row r="27" spans="1:8" ht="16.5" x14ac:dyDescent="0.25">
      <c r="A27" s="85" t="s">
        <v>13</v>
      </c>
      <c r="B27" s="116" t="s">
        <v>180</v>
      </c>
      <c r="C27" s="111"/>
      <c r="D27" s="97"/>
      <c r="E27" s="97" t="s">
        <v>202</v>
      </c>
      <c r="F27" s="123">
        <f>IFERROR(INDEX(Plancomptable!A:A,MATCH(B27,Plancomptable!B:B,0)),"")</f>
        <v>1003</v>
      </c>
      <c r="G27" s="111"/>
      <c r="H27" s="9"/>
    </row>
    <row r="28" spans="1:8" x14ac:dyDescent="0.25">
      <c r="A28" s="109" t="s">
        <v>0</v>
      </c>
      <c r="B28" s="117" t="s">
        <v>14</v>
      </c>
      <c r="C28" s="84" t="s">
        <v>15</v>
      </c>
      <c r="D28" s="98" t="s">
        <v>1</v>
      </c>
      <c r="E28" s="98" t="s">
        <v>2</v>
      </c>
      <c r="F28" s="98" t="s">
        <v>16</v>
      </c>
      <c r="G28" s="84" t="s">
        <v>17</v>
      </c>
      <c r="H28" s="9"/>
    </row>
    <row r="29" spans="1:8" x14ac:dyDescent="0.25">
      <c r="A29" s="92"/>
      <c r="B29" s="118" t="s">
        <v>18</v>
      </c>
      <c r="C29" s="112"/>
      <c r="D29" s="99"/>
      <c r="E29" s="99"/>
      <c r="F29" s="100">
        <v>0</v>
      </c>
      <c r="G29" s="112"/>
      <c r="H29" s="9"/>
    </row>
    <row r="30" spans="1:8" x14ac:dyDescent="0.25">
      <c r="A30" s="87"/>
      <c r="B30" s="119"/>
      <c r="C30" s="113"/>
      <c r="D30" s="101"/>
      <c r="E30" s="101"/>
      <c r="F30" s="102">
        <f>F29+D30</f>
        <v>0</v>
      </c>
      <c r="G30" s="113"/>
      <c r="H30" s="9"/>
    </row>
    <row r="31" spans="1:8" x14ac:dyDescent="0.25">
      <c r="A31" s="91"/>
      <c r="B31" s="120"/>
      <c r="C31" s="114"/>
      <c r="D31" s="103"/>
      <c r="E31" s="103"/>
      <c r="F31" s="104"/>
      <c r="G31" s="114"/>
      <c r="H31" s="9"/>
    </row>
    <row r="32" spans="1:8" x14ac:dyDescent="0.25">
      <c r="A32" s="93"/>
      <c r="B32" s="119"/>
      <c r="C32" s="113"/>
      <c r="D32" s="101"/>
      <c r="E32" s="101"/>
      <c r="F32" s="102"/>
      <c r="G32" s="113"/>
      <c r="H32" s="9"/>
    </row>
    <row r="33" spans="1:8" x14ac:dyDescent="0.25">
      <c r="A33" s="91"/>
      <c r="B33" s="120"/>
      <c r="C33" s="114"/>
      <c r="D33" s="103"/>
      <c r="E33" s="103"/>
      <c r="F33" s="104"/>
      <c r="G33" s="114"/>
      <c r="H33" s="9"/>
    </row>
    <row r="34" spans="1:8" x14ac:dyDescent="0.25">
      <c r="A34" s="91"/>
      <c r="B34" s="120"/>
      <c r="C34" s="114"/>
      <c r="D34" s="103"/>
      <c r="E34" s="103"/>
      <c r="F34" s="104"/>
      <c r="G34" s="114"/>
      <c r="H34" s="9"/>
    </row>
    <row r="35" spans="1:8" ht="16.5" x14ac:dyDescent="0.25">
      <c r="A35" s="85" t="s">
        <v>13</v>
      </c>
      <c r="B35" s="116" t="s">
        <v>181</v>
      </c>
      <c r="C35" s="111"/>
      <c r="D35" s="97"/>
      <c r="E35" s="97" t="s">
        <v>202</v>
      </c>
      <c r="F35" s="123">
        <f>IFERROR(INDEX(Plancomptable!A:A,MATCH(B35,Plancomptable!B:B,0)),"")</f>
        <v>1004</v>
      </c>
      <c r="G35" s="111"/>
      <c r="H35" s="9"/>
    </row>
    <row r="36" spans="1:8" x14ac:dyDescent="0.25">
      <c r="A36" s="109" t="s">
        <v>0</v>
      </c>
      <c r="B36" s="117" t="s">
        <v>14</v>
      </c>
      <c r="C36" s="84" t="s">
        <v>15</v>
      </c>
      <c r="D36" s="98" t="s">
        <v>1</v>
      </c>
      <c r="E36" s="98" t="s">
        <v>2</v>
      </c>
      <c r="F36" s="98" t="s">
        <v>16</v>
      </c>
      <c r="G36" s="84" t="s">
        <v>17</v>
      </c>
      <c r="H36" s="9"/>
    </row>
    <row r="37" spans="1:8" x14ac:dyDescent="0.25">
      <c r="A37" s="86"/>
      <c r="B37" s="118" t="s">
        <v>18</v>
      </c>
      <c r="C37" s="112"/>
      <c r="D37" s="99"/>
      <c r="E37" s="99"/>
      <c r="F37" s="100">
        <v>0</v>
      </c>
      <c r="G37" s="112"/>
      <c r="H37" s="9"/>
    </row>
    <row r="38" spans="1:8" x14ac:dyDescent="0.25">
      <c r="A38" s="87"/>
      <c r="B38" s="119"/>
      <c r="C38" s="113"/>
      <c r="D38" s="101"/>
      <c r="E38" s="101"/>
      <c r="F38" s="102"/>
      <c r="G38" s="113"/>
      <c r="H38" s="9"/>
    </row>
    <row r="39" spans="1:8" x14ac:dyDescent="0.25">
      <c r="A39" s="88"/>
      <c r="B39" s="120"/>
      <c r="C39" s="114"/>
      <c r="D39" s="103"/>
      <c r="E39" s="103"/>
      <c r="F39" s="104"/>
      <c r="G39" s="114"/>
      <c r="H39" s="9"/>
    </row>
    <row r="40" spans="1:8" x14ac:dyDescent="0.25">
      <c r="A40" s="87"/>
      <c r="B40" s="119"/>
      <c r="C40" s="113"/>
      <c r="D40" s="101"/>
      <c r="E40" s="101"/>
      <c r="F40" s="102"/>
      <c r="G40" s="113"/>
      <c r="H40" s="9"/>
    </row>
    <row r="41" spans="1:8" x14ac:dyDescent="0.25">
      <c r="A41" s="88"/>
      <c r="B41" s="120"/>
      <c r="C41" s="114"/>
      <c r="D41" s="103"/>
      <c r="E41" s="103"/>
      <c r="F41" s="104"/>
      <c r="G41" s="114"/>
      <c r="H41" s="9"/>
    </row>
    <row r="42" spans="1:8" x14ac:dyDescent="0.25">
      <c r="A42" s="88"/>
      <c r="B42" s="120"/>
      <c r="C42" s="114"/>
      <c r="D42" s="103"/>
      <c r="E42" s="103"/>
      <c r="F42" s="104"/>
      <c r="G42" s="114"/>
      <c r="H42" s="9"/>
    </row>
    <row r="43" spans="1:8" ht="16.5" x14ac:dyDescent="0.25">
      <c r="A43" s="85" t="s">
        <v>13</v>
      </c>
      <c r="B43" s="116" t="s">
        <v>183</v>
      </c>
      <c r="C43" s="111"/>
      <c r="D43" s="97"/>
      <c r="E43" s="97" t="s">
        <v>202</v>
      </c>
      <c r="F43" s="123">
        <f>IFERROR(INDEX(Plancomptable!A:A,MATCH(B43,Plancomptable!B:B,0)),"")</f>
        <v>1100</v>
      </c>
      <c r="G43" s="111"/>
      <c r="H43" s="9"/>
    </row>
    <row r="44" spans="1:8" x14ac:dyDescent="0.25">
      <c r="A44" s="109" t="s">
        <v>0</v>
      </c>
      <c r="B44" s="117" t="s">
        <v>14</v>
      </c>
      <c r="C44" s="84" t="s">
        <v>15</v>
      </c>
      <c r="D44" s="98" t="s">
        <v>1</v>
      </c>
      <c r="E44" s="98" t="s">
        <v>2</v>
      </c>
      <c r="F44" s="98" t="s">
        <v>16</v>
      </c>
      <c r="G44" s="84" t="s">
        <v>17</v>
      </c>
      <c r="H44" s="9"/>
    </row>
    <row r="45" spans="1:8" x14ac:dyDescent="0.25">
      <c r="A45" s="86"/>
      <c r="B45" s="118" t="s">
        <v>18</v>
      </c>
      <c r="C45" s="112"/>
      <c r="D45" s="99"/>
      <c r="E45" s="99"/>
      <c r="F45" s="100">
        <v>0</v>
      </c>
      <c r="G45" s="112"/>
      <c r="H45" s="9"/>
    </row>
    <row r="46" spans="1:8" x14ac:dyDescent="0.25">
      <c r="A46" s="87"/>
      <c r="B46" s="119"/>
      <c r="C46" s="113"/>
      <c r="D46" s="101"/>
      <c r="E46" s="101"/>
      <c r="F46" s="102">
        <f>F45+D46</f>
        <v>0</v>
      </c>
      <c r="G46" s="113"/>
      <c r="H46" s="9"/>
    </row>
    <row r="47" spans="1:8" x14ac:dyDescent="0.25">
      <c r="A47" s="88"/>
      <c r="B47" s="120"/>
      <c r="C47" s="114"/>
      <c r="D47" s="103"/>
      <c r="E47" s="103"/>
      <c r="F47" s="104">
        <f>F46+D47-E47</f>
        <v>0</v>
      </c>
      <c r="G47" s="114"/>
      <c r="H47" s="9"/>
    </row>
    <row r="48" spans="1:8" x14ac:dyDescent="0.25">
      <c r="A48" s="87"/>
      <c r="B48" s="119"/>
      <c r="C48" s="113"/>
      <c r="D48" s="101"/>
      <c r="E48" s="101"/>
      <c r="F48" s="102"/>
      <c r="G48" s="113"/>
      <c r="H48" s="9"/>
    </row>
    <row r="49" spans="1:8" x14ac:dyDescent="0.25">
      <c r="A49" s="88"/>
      <c r="B49" s="120"/>
      <c r="C49" s="114"/>
      <c r="D49" s="103"/>
      <c r="E49" s="103"/>
      <c r="F49" s="104"/>
      <c r="G49" s="114"/>
      <c r="H49" s="9"/>
    </row>
    <row r="50" spans="1:8" x14ac:dyDescent="0.25">
      <c r="A50" s="88"/>
      <c r="B50" s="120"/>
      <c r="C50" s="114"/>
      <c r="D50" s="103"/>
      <c r="E50" s="103"/>
      <c r="F50" s="104"/>
      <c r="G50" s="114"/>
      <c r="H50" s="9"/>
    </row>
    <row r="51" spans="1:8" ht="16.5" x14ac:dyDescent="0.25">
      <c r="A51" s="85" t="s">
        <v>13</v>
      </c>
      <c r="B51" s="116" t="s">
        <v>184</v>
      </c>
      <c r="C51" s="111"/>
      <c r="D51" s="97"/>
      <c r="E51" s="97" t="s">
        <v>202</v>
      </c>
      <c r="F51" s="202">
        <f>IFERROR(INDEX(Plancomptable!A:A,MATCH(B51,Plancomptable!B:B,0)),"")</f>
        <v>1200</v>
      </c>
      <c r="G51" s="111"/>
      <c r="H51" s="9"/>
    </row>
    <row r="52" spans="1:8" x14ac:dyDescent="0.25">
      <c r="A52" s="109" t="s">
        <v>0</v>
      </c>
      <c r="B52" s="117" t="s">
        <v>14</v>
      </c>
      <c r="C52" s="84" t="s">
        <v>15</v>
      </c>
      <c r="D52" s="98" t="s">
        <v>1</v>
      </c>
      <c r="E52" s="98" t="s">
        <v>2</v>
      </c>
      <c r="F52" s="98" t="s">
        <v>16</v>
      </c>
      <c r="G52" s="84" t="s">
        <v>17</v>
      </c>
      <c r="H52" s="9"/>
    </row>
    <row r="53" spans="1:8" x14ac:dyDescent="0.25">
      <c r="A53" s="89"/>
      <c r="B53" s="120"/>
      <c r="C53" s="114"/>
      <c r="D53" s="103"/>
      <c r="E53" s="103"/>
      <c r="F53" s="104">
        <v>0</v>
      </c>
      <c r="G53" s="114"/>
      <c r="H53" s="9"/>
    </row>
    <row r="54" spans="1:8" x14ac:dyDescent="0.25">
      <c r="A54" s="87"/>
      <c r="B54" s="119"/>
      <c r="C54" s="113"/>
      <c r="D54" s="101"/>
      <c r="E54" s="101"/>
      <c r="F54" s="102">
        <f>F53+D54</f>
        <v>0</v>
      </c>
      <c r="G54" s="113"/>
      <c r="H54" s="9"/>
    </row>
    <row r="55" spans="1:8" x14ac:dyDescent="0.25">
      <c r="A55" s="89"/>
      <c r="B55" s="120"/>
      <c r="C55" s="114"/>
      <c r="D55" s="103"/>
      <c r="E55" s="103"/>
      <c r="F55" s="104">
        <f>F54+D55</f>
        <v>0</v>
      </c>
      <c r="G55" s="114"/>
      <c r="H55" s="9"/>
    </row>
    <row r="56" spans="1:8" x14ac:dyDescent="0.25">
      <c r="A56" s="87"/>
      <c r="B56" s="119"/>
      <c r="C56" s="113"/>
      <c r="D56" s="101"/>
      <c r="E56" s="101"/>
      <c r="F56" s="102"/>
      <c r="G56" s="113"/>
      <c r="H56" s="9"/>
    </row>
    <row r="57" spans="1:8" x14ac:dyDescent="0.25">
      <c r="A57" s="88"/>
      <c r="B57" s="120"/>
      <c r="C57" s="114"/>
      <c r="D57" s="103"/>
      <c r="E57" s="103"/>
      <c r="F57" s="104"/>
      <c r="G57" s="114"/>
      <c r="H57" s="9"/>
    </row>
    <row r="58" spans="1:8" x14ac:dyDescent="0.25">
      <c r="A58" s="88"/>
      <c r="B58" s="120"/>
      <c r="C58" s="114"/>
      <c r="D58" s="103"/>
      <c r="E58" s="103"/>
      <c r="F58" s="104"/>
      <c r="G58" s="114"/>
      <c r="H58" s="9"/>
    </row>
    <row r="59" spans="1:8" ht="16.5" x14ac:dyDescent="0.25">
      <c r="A59" s="85" t="s">
        <v>13</v>
      </c>
      <c r="B59" s="116" t="s">
        <v>186</v>
      </c>
      <c r="C59" s="111"/>
      <c r="D59" s="97"/>
      <c r="E59" s="97" t="s">
        <v>202</v>
      </c>
      <c r="F59" s="123">
        <f>IFERROR(INDEX(Plancomptable!A:A,MATCH(B59,Plancomptable!B:B,0)),"")</f>
        <v>1300</v>
      </c>
      <c r="G59" s="111"/>
      <c r="H59" s="9"/>
    </row>
    <row r="60" spans="1:8" x14ac:dyDescent="0.25">
      <c r="A60" s="109" t="s">
        <v>0</v>
      </c>
      <c r="B60" s="117" t="s">
        <v>14</v>
      </c>
      <c r="C60" s="84" t="s">
        <v>15</v>
      </c>
      <c r="D60" s="98" t="s">
        <v>1</v>
      </c>
      <c r="E60" s="98" t="s">
        <v>2</v>
      </c>
      <c r="F60" s="98" t="s">
        <v>16</v>
      </c>
      <c r="G60" s="84" t="s">
        <v>17</v>
      </c>
      <c r="H60" s="9"/>
    </row>
    <row r="61" spans="1:8" x14ac:dyDescent="0.25">
      <c r="A61" s="86"/>
      <c r="B61" s="118" t="s">
        <v>18</v>
      </c>
      <c r="C61" s="112"/>
      <c r="D61" s="99"/>
      <c r="E61" s="99"/>
      <c r="F61" s="100">
        <v>0</v>
      </c>
      <c r="G61" s="112"/>
      <c r="H61" s="9"/>
    </row>
    <row r="62" spans="1:8" x14ac:dyDescent="0.25">
      <c r="A62" s="87"/>
      <c r="B62" s="119"/>
      <c r="C62" s="113"/>
      <c r="D62" s="101"/>
      <c r="E62" s="101"/>
      <c r="F62" s="102"/>
      <c r="G62" s="113"/>
      <c r="H62" s="9"/>
    </row>
    <row r="63" spans="1:8" x14ac:dyDescent="0.25">
      <c r="A63" s="88"/>
      <c r="B63" s="120"/>
      <c r="C63" s="114"/>
      <c r="D63" s="103"/>
      <c r="E63" s="103"/>
      <c r="F63" s="104"/>
      <c r="G63" s="114"/>
      <c r="H63" s="9"/>
    </row>
    <row r="64" spans="1:8" x14ac:dyDescent="0.25">
      <c r="A64" s="87"/>
      <c r="B64" s="119"/>
      <c r="C64" s="113"/>
      <c r="D64" s="101"/>
      <c r="E64" s="101"/>
      <c r="F64" s="102"/>
      <c r="G64" s="113"/>
      <c r="H64" s="9"/>
    </row>
    <row r="65" spans="1:8" x14ac:dyDescent="0.25">
      <c r="A65" s="88"/>
      <c r="B65" s="120"/>
      <c r="C65" s="114"/>
      <c r="D65" s="103"/>
      <c r="E65" s="103"/>
      <c r="F65" s="104"/>
      <c r="G65" s="114"/>
      <c r="H65" s="9"/>
    </row>
    <row r="66" spans="1:8" x14ac:dyDescent="0.25">
      <c r="A66" s="88"/>
      <c r="B66" s="120"/>
      <c r="C66" s="114"/>
      <c r="D66" s="103"/>
      <c r="E66" s="103"/>
      <c r="F66" s="104"/>
      <c r="G66" s="114"/>
      <c r="H66" s="9"/>
    </row>
    <row r="67" spans="1:8" ht="16.5" x14ac:dyDescent="0.25">
      <c r="A67" s="85" t="s">
        <v>13</v>
      </c>
      <c r="B67" s="116" t="s">
        <v>189</v>
      </c>
      <c r="C67" s="111"/>
      <c r="D67" s="97"/>
      <c r="E67" s="97" t="s">
        <v>202</v>
      </c>
      <c r="F67" s="123">
        <f>IFERROR(INDEX(Plancomptable!A:A,MATCH(B67,Plancomptable!B:B,0)),"")</f>
        <v>2100</v>
      </c>
      <c r="G67" s="111"/>
      <c r="H67" s="9"/>
    </row>
    <row r="68" spans="1:8" x14ac:dyDescent="0.25">
      <c r="A68" s="109" t="s">
        <v>0</v>
      </c>
      <c r="B68" s="117" t="s">
        <v>14</v>
      </c>
      <c r="C68" s="84" t="s">
        <v>15</v>
      </c>
      <c r="D68" s="98" t="s">
        <v>1</v>
      </c>
      <c r="E68" s="98" t="s">
        <v>2</v>
      </c>
      <c r="F68" s="98" t="s">
        <v>16</v>
      </c>
      <c r="G68" s="84" t="s">
        <v>17</v>
      </c>
      <c r="H68" s="9"/>
    </row>
    <row r="69" spans="1:8" x14ac:dyDescent="0.25">
      <c r="A69" s="86"/>
      <c r="B69" s="118" t="s">
        <v>18</v>
      </c>
      <c r="C69" s="112"/>
      <c r="D69" s="99"/>
      <c r="E69" s="99"/>
      <c r="F69" s="100">
        <v>0</v>
      </c>
      <c r="G69" s="112"/>
      <c r="H69" s="9"/>
    </row>
    <row r="70" spans="1:8" ht="30.75" customHeight="1" x14ac:dyDescent="0.25">
      <c r="A70" s="87"/>
      <c r="B70" s="119">
        <f>B6</f>
        <v>0</v>
      </c>
      <c r="C70" s="113">
        <f>C6</f>
        <v>0</v>
      </c>
      <c r="D70" s="101"/>
      <c r="E70" s="101">
        <f>E6</f>
        <v>0</v>
      </c>
      <c r="F70" s="102"/>
      <c r="G70" s="204" t="s">
        <v>268</v>
      </c>
      <c r="H70" s="9"/>
    </row>
    <row r="71" spans="1:8" x14ac:dyDescent="0.25">
      <c r="A71" s="88"/>
      <c r="B71" s="120"/>
      <c r="C71" s="114"/>
      <c r="D71" s="103"/>
      <c r="E71" s="103"/>
      <c r="F71" s="104"/>
      <c r="G71" s="114"/>
      <c r="H71" s="9"/>
    </row>
    <row r="72" spans="1:8" x14ac:dyDescent="0.25">
      <c r="A72" s="87"/>
      <c r="B72" s="119"/>
      <c r="C72" s="113"/>
      <c r="D72" s="101"/>
      <c r="E72" s="101"/>
      <c r="F72" s="102"/>
      <c r="G72" s="113"/>
      <c r="H72" s="9"/>
    </row>
    <row r="73" spans="1:8" x14ac:dyDescent="0.25">
      <c r="A73" s="88"/>
      <c r="B73" s="120"/>
      <c r="C73" s="114"/>
      <c r="D73" s="103"/>
      <c r="E73" s="103"/>
      <c r="F73" s="104"/>
      <c r="G73" s="114"/>
      <c r="H73" s="9"/>
    </row>
    <row r="74" spans="1:8" x14ac:dyDescent="0.25">
      <c r="A74" s="88"/>
      <c r="B74" s="120"/>
      <c r="C74" s="114"/>
      <c r="D74" s="103"/>
      <c r="E74" s="103"/>
      <c r="F74" s="104"/>
      <c r="G74" s="114"/>
      <c r="H74" s="9"/>
    </row>
    <row r="75" spans="1:8" ht="16.5" x14ac:dyDescent="0.25">
      <c r="A75" s="85" t="s">
        <v>13</v>
      </c>
      <c r="B75" s="116" t="s">
        <v>190</v>
      </c>
      <c r="C75" s="111"/>
      <c r="D75" s="97"/>
      <c r="E75" s="97" t="s">
        <v>202</v>
      </c>
      <c r="F75" s="123">
        <f>IFERROR(INDEX(Plancomptable!A:A,MATCH(B75,Plancomptable!B:B,0)),"")</f>
        <v>2101</v>
      </c>
      <c r="G75" s="111"/>
      <c r="H75" s="9"/>
    </row>
    <row r="76" spans="1:8" x14ac:dyDescent="0.25">
      <c r="A76" s="109" t="s">
        <v>0</v>
      </c>
      <c r="B76" s="117" t="s">
        <v>14</v>
      </c>
      <c r="C76" s="84" t="s">
        <v>15</v>
      </c>
      <c r="D76" s="98" t="s">
        <v>1</v>
      </c>
      <c r="E76" s="98" t="s">
        <v>2</v>
      </c>
      <c r="F76" s="98" t="s">
        <v>16</v>
      </c>
      <c r="G76" s="84" t="s">
        <v>17</v>
      </c>
      <c r="H76" s="9"/>
    </row>
    <row r="77" spans="1:8" x14ac:dyDescent="0.25">
      <c r="A77" s="86"/>
      <c r="B77" s="118" t="s">
        <v>18</v>
      </c>
      <c r="C77" s="112"/>
      <c r="D77" s="99"/>
      <c r="E77" s="99"/>
      <c r="F77" s="100">
        <v>0</v>
      </c>
      <c r="G77" s="112"/>
      <c r="H77" s="9"/>
    </row>
    <row r="78" spans="1:8" x14ac:dyDescent="0.25">
      <c r="A78" s="87"/>
      <c r="B78" s="119"/>
      <c r="C78" s="113"/>
      <c r="D78" s="101"/>
      <c r="E78" s="101"/>
      <c r="F78" s="102"/>
      <c r="G78" s="113"/>
      <c r="H78" s="9"/>
    </row>
    <row r="79" spans="1:8" x14ac:dyDescent="0.25">
      <c r="A79" s="88"/>
      <c r="B79" s="120"/>
      <c r="C79" s="114"/>
      <c r="D79" s="103"/>
      <c r="E79" s="103"/>
      <c r="F79" s="104"/>
      <c r="G79" s="114"/>
      <c r="H79" s="9"/>
    </row>
    <row r="80" spans="1:8" x14ac:dyDescent="0.25">
      <c r="A80" s="87"/>
      <c r="B80" s="119"/>
      <c r="C80" s="113"/>
      <c r="D80" s="101"/>
      <c r="E80" s="101"/>
      <c r="F80" s="102"/>
      <c r="G80" s="113"/>
      <c r="H80" s="9"/>
    </row>
    <row r="81" spans="1:8" x14ac:dyDescent="0.25">
      <c r="A81" s="88"/>
      <c r="B81" s="120"/>
      <c r="C81" s="114"/>
      <c r="D81" s="103"/>
      <c r="E81" s="103"/>
      <c r="F81" s="104"/>
      <c r="G81" s="114"/>
      <c r="H81" s="9"/>
    </row>
    <row r="82" spans="1:8" x14ac:dyDescent="0.25">
      <c r="A82" s="88"/>
      <c r="B82" s="120"/>
      <c r="C82" s="114"/>
      <c r="D82" s="103"/>
      <c r="E82" s="103"/>
      <c r="F82" s="104"/>
      <c r="G82" s="114"/>
      <c r="H82" s="9"/>
    </row>
    <row r="83" spans="1:8" ht="16.5" x14ac:dyDescent="0.25">
      <c r="A83" s="85" t="s">
        <v>13</v>
      </c>
      <c r="B83" s="116" t="s">
        <v>193</v>
      </c>
      <c r="C83" s="111"/>
      <c r="D83" s="97"/>
      <c r="E83" s="97" t="s">
        <v>202</v>
      </c>
      <c r="F83" s="123">
        <f>IFERROR(INDEX(Plancomptable!A:A,MATCH(B83,Plancomptable!B:B,0)),"")</f>
        <v>3500</v>
      </c>
      <c r="G83" s="111"/>
      <c r="H83" s="9"/>
    </row>
    <row r="84" spans="1:8" x14ac:dyDescent="0.25">
      <c r="A84" s="109" t="s">
        <v>0</v>
      </c>
      <c r="B84" s="117" t="s">
        <v>14</v>
      </c>
      <c r="C84" s="84" t="s">
        <v>15</v>
      </c>
      <c r="D84" s="98" t="s">
        <v>1</v>
      </c>
      <c r="E84" s="98" t="s">
        <v>2</v>
      </c>
      <c r="F84" s="98" t="s">
        <v>16</v>
      </c>
      <c r="G84" s="84" t="s">
        <v>17</v>
      </c>
      <c r="H84" s="9"/>
    </row>
    <row r="85" spans="1:8" x14ac:dyDescent="0.25">
      <c r="A85" s="86"/>
      <c r="B85" s="118" t="s">
        <v>18</v>
      </c>
      <c r="C85" s="112"/>
      <c r="D85" s="99"/>
      <c r="E85" s="99"/>
      <c r="F85" s="100">
        <v>0</v>
      </c>
      <c r="G85" s="112"/>
      <c r="H85" s="9"/>
    </row>
    <row r="86" spans="1:8" x14ac:dyDescent="0.25">
      <c r="A86" s="87"/>
      <c r="B86" s="119"/>
      <c r="C86" s="113"/>
      <c r="D86" s="101"/>
      <c r="E86" s="101"/>
      <c r="F86" s="102">
        <f>F85+E86-D86</f>
        <v>0</v>
      </c>
      <c r="G86" s="113"/>
      <c r="H86" s="9"/>
    </row>
    <row r="87" spans="1:8" x14ac:dyDescent="0.25">
      <c r="A87" s="88"/>
      <c r="B87" s="120"/>
      <c r="C87" s="114"/>
      <c r="D87" s="103"/>
      <c r="E87" s="103"/>
      <c r="F87" s="104"/>
      <c r="G87" s="114"/>
      <c r="H87" s="9"/>
    </row>
    <row r="88" spans="1:8" x14ac:dyDescent="0.25">
      <c r="A88" s="87"/>
      <c r="B88" s="119"/>
      <c r="C88" s="113"/>
      <c r="D88" s="101"/>
      <c r="E88" s="101"/>
      <c r="F88" s="102"/>
      <c r="G88" s="113"/>
      <c r="H88" s="9"/>
    </row>
    <row r="89" spans="1:8" x14ac:dyDescent="0.25">
      <c r="A89" s="88"/>
      <c r="B89" s="120"/>
      <c r="C89" s="114"/>
      <c r="D89" s="103"/>
      <c r="E89" s="103"/>
      <c r="F89" s="104"/>
      <c r="G89" s="114"/>
      <c r="H89" s="9"/>
    </row>
    <row r="90" spans="1:8" x14ac:dyDescent="0.25">
      <c r="A90" s="88"/>
      <c r="B90" s="120"/>
      <c r="C90" s="114"/>
      <c r="D90" s="103"/>
      <c r="E90" s="103"/>
      <c r="F90" s="104"/>
      <c r="G90" s="114"/>
      <c r="H90" s="9"/>
    </row>
    <row r="91" spans="1:8" ht="16.5" x14ac:dyDescent="0.25">
      <c r="A91" s="85" t="s">
        <v>13</v>
      </c>
      <c r="B91" s="116" t="s">
        <v>194</v>
      </c>
      <c r="C91" s="111"/>
      <c r="D91" s="97"/>
      <c r="E91" s="97" t="s">
        <v>202</v>
      </c>
      <c r="F91" s="123">
        <f>IFERROR(INDEX(Plancomptable!A:A,MATCH(B91,Plancomptable!B:B,0)),"")</f>
        <v>3510</v>
      </c>
      <c r="G91" s="111"/>
      <c r="H91" s="9"/>
    </row>
    <row r="92" spans="1:8" x14ac:dyDescent="0.25">
      <c r="A92" s="109" t="s">
        <v>0</v>
      </c>
      <c r="B92" s="117" t="s">
        <v>14</v>
      </c>
      <c r="C92" s="84" t="s">
        <v>15</v>
      </c>
      <c r="D92" s="98" t="s">
        <v>1</v>
      </c>
      <c r="E92" s="98" t="s">
        <v>2</v>
      </c>
      <c r="F92" s="98" t="s">
        <v>16</v>
      </c>
      <c r="G92" s="84" t="s">
        <v>17</v>
      </c>
      <c r="H92" s="9"/>
    </row>
    <row r="93" spans="1:8" x14ac:dyDescent="0.25">
      <c r="A93" s="86"/>
      <c r="B93" s="118" t="s">
        <v>18</v>
      </c>
      <c r="C93" s="112"/>
      <c r="D93" s="99"/>
      <c r="E93" s="99"/>
      <c r="F93" s="100"/>
      <c r="G93" s="112"/>
      <c r="H93" s="9"/>
    </row>
    <row r="94" spans="1:8" x14ac:dyDescent="0.25">
      <c r="A94" s="87"/>
      <c r="B94" s="119"/>
      <c r="C94" s="113"/>
      <c r="D94" s="101"/>
      <c r="E94" s="101"/>
      <c r="F94" s="102"/>
      <c r="G94" s="113"/>
      <c r="H94" s="9"/>
    </row>
    <row r="95" spans="1:8" x14ac:dyDescent="0.25">
      <c r="A95" s="88"/>
      <c r="B95" s="120"/>
      <c r="C95" s="114"/>
      <c r="D95" s="103"/>
      <c r="E95" s="103"/>
      <c r="F95" s="104"/>
      <c r="G95" s="114"/>
      <c r="H95" s="9"/>
    </row>
    <row r="96" spans="1:8" x14ac:dyDescent="0.25">
      <c r="A96" s="87"/>
      <c r="B96" s="119"/>
      <c r="C96" s="113"/>
      <c r="D96" s="101"/>
      <c r="E96" s="101"/>
      <c r="F96" s="102"/>
      <c r="G96" s="113"/>
      <c r="H96" s="9"/>
    </row>
    <row r="97" spans="1:8" x14ac:dyDescent="0.25">
      <c r="A97" s="88"/>
      <c r="B97" s="120"/>
      <c r="C97" s="114"/>
      <c r="D97" s="103"/>
      <c r="E97" s="103"/>
      <c r="F97" s="104"/>
      <c r="G97" s="114"/>
      <c r="H97" s="9"/>
    </row>
    <row r="98" spans="1:8" x14ac:dyDescent="0.25">
      <c r="A98" s="88"/>
      <c r="B98" s="120"/>
      <c r="C98" s="114"/>
      <c r="D98" s="103"/>
      <c r="E98" s="103"/>
      <c r="F98" s="104"/>
      <c r="G98" s="114"/>
      <c r="H98" s="9"/>
    </row>
    <row r="99" spans="1:8" ht="16.5" x14ac:dyDescent="0.25">
      <c r="A99" s="85" t="s">
        <v>13</v>
      </c>
      <c r="B99" s="116" t="s">
        <v>195</v>
      </c>
      <c r="C99" s="111"/>
      <c r="D99" s="97"/>
      <c r="E99" s="97" t="s">
        <v>202</v>
      </c>
      <c r="F99" s="123">
        <f>IFERROR(INDEX(Plancomptable!A:A,MATCH(B99,Plancomptable!B:B,0)),"")</f>
        <v>3600</v>
      </c>
      <c r="G99" s="111"/>
      <c r="H99" s="9"/>
    </row>
    <row r="100" spans="1:8" x14ac:dyDescent="0.25">
      <c r="A100" s="109" t="s">
        <v>0</v>
      </c>
      <c r="B100" s="117" t="s">
        <v>14</v>
      </c>
      <c r="C100" s="84" t="s">
        <v>15</v>
      </c>
      <c r="D100" s="98" t="s">
        <v>1</v>
      </c>
      <c r="E100" s="98" t="s">
        <v>2</v>
      </c>
      <c r="F100" s="98" t="s">
        <v>16</v>
      </c>
      <c r="G100" s="84" t="s">
        <v>17</v>
      </c>
      <c r="H100" s="9"/>
    </row>
    <row r="101" spans="1:8" x14ac:dyDescent="0.25">
      <c r="A101" s="86"/>
      <c r="B101" s="118" t="str">
        <f>B93</f>
        <v>solde</v>
      </c>
      <c r="C101" s="112"/>
      <c r="D101" s="99"/>
      <c r="E101" s="99"/>
      <c r="F101" s="100">
        <v>0</v>
      </c>
      <c r="G101" s="112"/>
      <c r="H101" s="9"/>
    </row>
    <row r="102" spans="1:8" x14ac:dyDescent="0.25">
      <c r="A102" s="87"/>
      <c r="B102" s="119"/>
      <c r="C102" s="113"/>
      <c r="D102" s="101"/>
      <c r="E102" s="101"/>
      <c r="F102" s="102"/>
      <c r="G102" s="113"/>
      <c r="H102" s="9"/>
    </row>
    <row r="103" spans="1:8" x14ac:dyDescent="0.25">
      <c r="A103" s="88"/>
      <c r="B103" s="120"/>
      <c r="C103" s="114"/>
      <c r="D103" s="103"/>
      <c r="E103" s="103"/>
      <c r="F103" s="104"/>
      <c r="G103" s="114"/>
      <c r="H103" s="9"/>
    </row>
    <row r="104" spans="1:8" x14ac:dyDescent="0.25">
      <c r="A104" s="87"/>
      <c r="B104" s="119"/>
      <c r="C104" s="113"/>
      <c r="D104" s="101"/>
      <c r="E104" s="101"/>
      <c r="F104" s="102"/>
      <c r="G104" s="113"/>
      <c r="H104" s="9"/>
    </row>
    <row r="105" spans="1:8" x14ac:dyDescent="0.25">
      <c r="A105" s="88"/>
      <c r="B105" s="120"/>
      <c r="C105" s="114"/>
      <c r="D105" s="103"/>
      <c r="E105" s="103"/>
      <c r="F105" s="104"/>
      <c r="G105" s="114"/>
      <c r="H105" s="9"/>
    </row>
    <row r="106" spans="1:8" x14ac:dyDescent="0.25">
      <c r="A106" s="88"/>
      <c r="B106" s="120"/>
      <c r="C106" s="114"/>
      <c r="D106" s="103"/>
      <c r="E106" s="103"/>
      <c r="F106" s="104"/>
      <c r="G106" s="114"/>
      <c r="H106" s="9"/>
    </row>
    <row r="107" spans="1:8" ht="27" x14ac:dyDescent="0.25">
      <c r="A107" s="85" t="s">
        <v>13</v>
      </c>
      <c r="B107" s="116" t="s">
        <v>39</v>
      </c>
      <c r="C107" s="111"/>
      <c r="D107" s="97"/>
      <c r="E107" s="97" t="s">
        <v>202</v>
      </c>
      <c r="F107" s="123" t="str">
        <f>IFERROR(INDEX(Plancomptable_Perf!A:A,MATCH(B107,Plancomptable_Perf!B:B,0)),"")</f>
        <v>4000</v>
      </c>
      <c r="G107" s="111"/>
      <c r="H107" s="9"/>
    </row>
    <row r="108" spans="1:8" x14ac:dyDescent="0.25">
      <c r="A108" s="109" t="s">
        <v>0</v>
      </c>
      <c r="B108" s="117" t="s">
        <v>14</v>
      </c>
      <c r="C108" s="84" t="s">
        <v>15</v>
      </c>
      <c r="D108" s="98" t="s">
        <v>1</v>
      </c>
      <c r="E108" s="98" t="s">
        <v>2</v>
      </c>
      <c r="F108" s="98" t="s">
        <v>16</v>
      </c>
      <c r="G108" s="84" t="s">
        <v>17</v>
      </c>
      <c r="H108" s="9"/>
    </row>
    <row r="109" spans="1:8" x14ac:dyDescent="0.25">
      <c r="A109" s="86"/>
      <c r="B109" s="118" t="s">
        <v>18</v>
      </c>
      <c r="C109" s="112"/>
      <c r="D109" s="99"/>
      <c r="E109" s="99"/>
      <c r="F109" s="100">
        <v>0</v>
      </c>
      <c r="G109" s="112"/>
      <c r="H109" s="9"/>
    </row>
    <row r="110" spans="1:8" x14ac:dyDescent="0.25">
      <c r="A110" s="87"/>
      <c r="B110" s="119"/>
      <c r="C110" s="113"/>
      <c r="D110" s="101"/>
      <c r="E110" s="101"/>
      <c r="F110" s="102">
        <f>F109-D110+E110</f>
        <v>0</v>
      </c>
      <c r="G110" s="113"/>
      <c r="H110" s="9"/>
    </row>
    <row r="111" spans="1:8" x14ac:dyDescent="0.25">
      <c r="A111" s="88"/>
      <c r="B111" s="120"/>
      <c r="C111" s="114"/>
      <c r="D111" s="103"/>
      <c r="E111" s="103"/>
      <c r="F111" s="102">
        <f t="shared" ref="F111:F114" si="1">F110-D111+E111</f>
        <v>0</v>
      </c>
      <c r="G111" s="114"/>
      <c r="H111" s="9"/>
    </row>
    <row r="112" spans="1:8" x14ac:dyDescent="0.25">
      <c r="A112" s="87"/>
      <c r="B112" s="119"/>
      <c r="C112" s="113"/>
      <c r="D112" s="101"/>
      <c r="E112" s="101"/>
      <c r="F112" s="102">
        <f t="shared" si="1"/>
        <v>0</v>
      </c>
      <c r="G112" s="113"/>
      <c r="H112" s="9"/>
    </row>
    <row r="113" spans="1:8" x14ac:dyDescent="0.25">
      <c r="A113" s="88"/>
      <c r="B113" s="120"/>
      <c r="C113" s="114"/>
      <c r="D113" s="103"/>
      <c r="E113" s="103"/>
      <c r="F113" s="102">
        <f t="shared" si="1"/>
        <v>0</v>
      </c>
      <c r="G113" s="114"/>
      <c r="H113" s="9"/>
    </row>
    <row r="114" spans="1:8" x14ac:dyDescent="0.25">
      <c r="A114" s="88"/>
      <c r="B114" s="120"/>
      <c r="C114" s="114"/>
      <c r="D114" s="103"/>
      <c r="E114" s="103"/>
      <c r="F114" s="102">
        <f t="shared" si="1"/>
        <v>0</v>
      </c>
      <c r="G114" s="114"/>
      <c r="H114" s="9"/>
    </row>
    <row r="115" spans="1:8" ht="16.5" x14ac:dyDescent="0.25">
      <c r="A115" s="85" t="s">
        <v>13</v>
      </c>
      <c r="B115" s="116" t="s">
        <v>41</v>
      </c>
      <c r="C115" s="111"/>
      <c r="D115" s="97"/>
      <c r="E115" s="97" t="s">
        <v>202</v>
      </c>
      <c r="F115" s="123">
        <f>IFERROR(INDEX(Plancomptable_Perf!A:A,MATCH(B115,Plancomptable_Perf!B:B,0)),"")</f>
        <v>4001</v>
      </c>
      <c r="G115" s="111"/>
      <c r="H115" s="9"/>
    </row>
    <row r="116" spans="1:8" x14ac:dyDescent="0.25">
      <c r="A116" s="109" t="s">
        <v>0</v>
      </c>
      <c r="B116" s="117" t="s">
        <v>14</v>
      </c>
      <c r="C116" s="84" t="s">
        <v>15</v>
      </c>
      <c r="D116" s="98" t="s">
        <v>1</v>
      </c>
      <c r="E116" s="98" t="s">
        <v>2</v>
      </c>
      <c r="F116" s="98" t="s">
        <v>16</v>
      </c>
      <c r="G116" s="84" t="s">
        <v>17</v>
      </c>
      <c r="H116" s="9"/>
    </row>
    <row r="117" spans="1:8" x14ac:dyDescent="0.25">
      <c r="A117" s="86"/>
      <c r="B117" s="118" t="s">
        <v>18</v>
      </c>
      <c r="C117" s="112"/>
      <c r="D117" s="99"/>
      <c r="E117" s="99"/>
      <c r="F117" s="100">
        <v>0</v>
      </c>
      <c r="G117" s="112"/>
      <c r="H117" s="9"/>
    </row>
    <row r="118" spans="1:8" x14ac:dyDescent="0.25">
      <c r="A118" s="87"/>
      <c r="B118" s="119"/>
      <c r="C118" s="113"/>
      <c r="D118" s="101"/>
      <c r="E118" s="101"/>
      <c r="F118" s="102">
        <f>F117+E118-D118</f>
        <v>0</v>
      </c>
      <c r="G118" s="113"/>
      <c r="H118" s="9"/>
    </row>
    <row r="119" spans="1:8" x14ac:dyDescent="0.25">
      <c r="A119" s="88"/>
      <c r="B119" s="120"/>
      <c r="C119" s="114"/>
      <c r="D119" s="103"/>
      <c r="E119" s="103"/>
      <c r="F119" s="102">
        <f t="shared" ref="F119:F122" si="2">F118+E119-D119</f>
        <v>0</v>
      </c>
      <c r="G119" s="114"/>
      <c r="H119" s="9"/>
    </row>
    <row r="120" spans="1:8" x14ac:dyDescent="0.25">
      <c r="A120" s="87"/>
      <c r="B120" s="119"/>
      <c r="C120" s="113"/>
      <c r="D120" s="101"/>
      <c r="E120" s="101"/>
      <c r="F120" s="102">
        <f t="shared" si="2"/>
        <v>0</v>
      </c>
      <c r="G120" s="113"/>
      <c r="H120" s="9"/>
    </row>
    <row r="121" spans="1:8" x14ac:dyDescent="0.25">
      <c r="A121" s="88"/>
      <c r="B121" s="120"/>
      <c r="C121" s="114"/>
      <c r="D121" s="103"/>
      <c r="E121" s="103"/>
      <c r="F121" s="102">
        <f t="shared" si="2"/>
        <v>0</v>
      </c>
      <c r="G121" s="114"/>
      <c r="H121" s="9"/>
    </row>
    <row r="122" spans="1:8" x14ac:dyDescent="0.25">
      <c r="A122" s="88"/>
      <c r="B122" s="120"/>
      <c r="C122" s="114"/>
      <c r="D122" s="103"/>
      <c r="E122" s="103"/>
      <c r="F122" s="102">
        <f t="shared" si="2"/>
        <v>0</v>
      </c>
      <c r="G122" s="114"/>
      <c r="H122" s="9"/>
    </row>
    <row r="123" spans="1:8" ht="16.5" x14ac:dyDescent="0.25">
      <c r="A123" s="85" t="s">
        <v>13</v>
      </c>
      <c r="B123" s="116" t="s">
        <v>113</v>
      </c>
      <c r="C123" s="111"/>
      <c r="D123" s="97"/>
      <c r="E123" s="97" t="s">
        <v>202</v>
      </c>
      <c r="F123" s="123">
        <f>IFERROR(INDEX(Plancomptable_Perf!A:A,MATCH(B123,Plancomptable_Perf!B:B,0)),"")</f>
        <v>4400</v>
      </c>
      <c r="G123" s="111"/>
      <c r="H123" s="9"/>
    </row>
    <row r="124" spans="1:8" x14ac:dyDescent="0.25">
      <c r="A124" s="109" t="s">
        <v>0</v>
      </c>
      <c r="B124" s="117" t="s">
        <v>14</v>
      </c>
      <c r="C124" s="84" t="s">
        <v>15</v>
      </c>
      <c r="D124" s="98" t="s">
        <v>1</v>
      </c>
      <c r="E124" s="98" t="s">
        <v>2</v>
      </c>
      <c r="F124" s="98" t="s">
        <v>16</v>
      </c>
      <c r="G124" s="84" t="s">
        <v>17</v>
      </c>
      <c r="H124" s="9"/>
    </row>
    <row r="125" spans="1:8" x14ac:dyDescent="0.25">
      <c r="A125" s="86"/>
      <c r="B125" s="118" t="s">
        <v>18</v>
      </c>
      <c r="C125" s="112"/>
      <c r="D125" s="99"/>
      <c r="E125" s="99"/>
      <c r="F125" s="100">
        <v>0</v>
      </c>
      <c r="G125" s="112"/>
      <c r="H125" s="9"/>
    </row>
    <row r="126" spans="1:8" x14ac:dyDescent="0.25">
      <c r="A126" s="87"/>
      <c r="B126" s="119"/>
      <c r="C126" s="113"/>
      <c r="D126" s="101"/>
      <c r="E126" s="101"/>
      <c r="F126" s="102">
        <f>F125+E126-D126</f>
        <v>0</v>
      </c>
      <c r="G126" s="113"/>
      <c r="H126" s="9"/>
    </row>
    <row r="127" spans="1:8" x14ac:dyDescent="0.25">
      <c r="A127" s="88"/>
      <c r="B127" s="120"/>
      <c r="C127" s="114"/>
      <c r="D127" s="103"/>
      <c r="E127" s="103"/>
      <c r="F127" s="104"/>
      <c r="G127" s="114"/>
      <c r="H127" s="9"/>
    </row>
    <row r="128" spans="1:8" x14ac:dyDescent="0.25">
      <c r="A128" s="87"/>
      <c r="B128" s="119"/>
      <c r="C128" s="113"/>
      <c r="D128" s="101"/>
      <c r="E128" s="101"/>
      <c r="F128" s="102"/>
      <c r="G128" s="113"/>
      <c r="H128" s="9"/>
    </row>
    <row r="129" spans="1:8" x14ac:dyDescent="0.25">
      <c r="A129" s="88"/>
      <c r="B129" s="120"/>
      <c r="C129" s="114"/>
      <c r="D129" s="103"/>
      <c r="E129" s="103"/>
      <c r="F129" s="104"/>
      <c r="G129" s="114"/>
      <c r="H129" s="9"/>
    </row>
    <row r="130" spans="1:8" x14ac:dyDescent="0.25">
      <c r="A130" s="88"/>
      <c r="B130" s="120"/>
      <c r="C130" s="114"/>
      <c r="D130" s="103"/>
      <c r="E130" s="103"/>
      <c r="F130" s="104"/>
      <c r="G130" s="114"/>
      <c r="H130" s="9"/>
    </row>
    <row r="131" spans="1:8" ht="16.5" x14ac:dyDescent="0.25">
      <c r="A131" s="85" t="s">
        <v>13</v>
      </c>
      <c r="B131" s="116" t="s">
        <v>197</v>
      </c>
      <c r="C131" s="111"/>
      <c r="D131" s="97"/>
      <c r="E131" s="97" t="s">
        <v>202</v>
      </c>
      <c r="F131" s="123">
        <f>IFERROR(INDEX(Plancomptable_Perf!A:A,MATCH(B131,Plancomptable_Perf!B:B,0)),"")</f>
        <v>4490</v>
      </c>
      <c r="G131" s="111"/>
      <c r="H131" s="9"/>
    </row>
    <row r="132" spans="1:8" x14ac:dyDescent="0.25">
      <c r="A132" s="109" t="s">
        <v>0</v>
      </c>
      <c r="B132" s="117" t="s">
        <v>14</v>
      </c>
      <c r="C132" s="84" t="s">
        <v>15</v>
      </c>
      <c r="D132" s="98" t="s">
        <v>1</v>
      </c>
      <c r="E132" s="98" t="s">
        <v>2</v>
      </c>
      <c r="F132" s="98" t="s">
        <v>16</v>
      </c>
      <c r="G132" s="84" t="str">
        <f>G124</f>
        <v>D/C</v>
      </c>
      <c r="H132" s="9"/>
    </row>
    <row r="133" spans="1:8" x14ac:dyDescent="0.25">
      <c r="A133" s="86"/>
      <c r="B133" s="118" t="s">
        <v>18</v>
      </c>
      <c r="C133" s="112"/>
      <c r="D133" s="99"/>
      <c r="E133" s="99"/>
      <c r="F133" s="100">
        <v>0</v>
      </c>
      <c r="G133" s="112"/>
      <c r="H133" s="9"/>
    </row>
    <row r="134" spans="1:8" x14ac:dyDescent="0.25">
      <c r="A134" s="90"/>
      <c r="B134" s="119"/>
      <c r="C134" s="113"/>
      <c r="D134" s="101"/>
      <c r="E134" s="101"/>
      <c r="F134" s="102">
        <f>F133-D134+E134</f>
        <v>0</v>
      </c>
      <c r="G134" s="113"/>
      <c r="H134" s="9"/>
    </row>
    <row r="135" spans="1:8" x14ac:dyDescent="0.25">
      <c r="A135" s="89"/>
      <c r="B135" s="120"/>
      <c r="C135" s="114"/>
      <c r="D135" s="103"/>
      <c r="E135" s="103">
        <f>'[2]Journal général'!E40</f>
        <v>0</v>
      </c>
      <c r="F135" s="104">
        <f t="shared" ref="F135:F136" si="3">F134-D135+E135</f>
        <v>0</v>
      </c>
      <c r="G135" s="114"/>
      <c r="H135" s="9"/>
    </row>
    <row r="136" spans="1:8" x14ac:dyDescent="0.25">
      <c r="A136" s="87"/>
      <c r="B136" s="119"/>
      <c r="C136" s="113"/>
      <c r="D136" s="101"/>
      <c r="E136" s="101">
        <f>[2]Achats!K10</f>
        <v>0</v>
      </c>
      <c r="F136" s="102">
        <f t="shared" si="3"/>
        <v>0</v>
      </c>
      <c r="G136" s="113"/>
      <c r="H136" s="9"/>
    </row>
    <row r="137" spans="1:8" x14ac:dyDescent="0.25">
      <c r="A137" s="88"/>
      <c r="B137" s="120"/>
      <c r="C137" s="114"/>
      <c r="D137" s="103"/>
      <c r="E137" s="103"/>
      <c r="F137" s="104"/>
      <c r="G137" s="114"/>
      <c r="H137" s="9"/>
    </row>
    <row r="138" spans="1:8" x14ac:dyDescent="0.25">
      <c r="A138" s="87"/>
      <c r="B138" s="119"/>
      <c r="C138" s="113"/>
      <c r="D138" s="101"/>
      <c r="E138" s="101"/>
      <c r="F138" s="102"/>
      <c r="G138" s="113"/>
      <c r="H138" s="9"/>
    </row>
    <row r="139" spans="1:8" x14ac:dyDescent="0.25">
      <c r="A139" s="88"/>
      <c r="B139" s="120"/>
      <c r="C139" s="114"/>
      <c r="D139" s="103"/>
      <c r="E139" s="103"/>
      <c r="F139" s="104"/>
      <c r="G139" s="114"/>
      <c r="H139" s="9"/>
    </row>
    <row r="140" spans="1:8" x14ac:dyDescent="0.25">
      <c r="A140" s="87"/>
      <c r="B140" s="119"/>
      <c r="C140" s="113"/>
      <c r="D140" s="101"/>
      <c r="E140" s="101"/>
      <c r="F140" s="102"/>
      <c r="G140" s="113"/>
      <c r="H140" s="9"/>
    </row>
    <row r="141" spans="1:8" x14ac:dyDescent="0.25">
      <c r="A141" s="88"/>
      <c r="B141" s="120"/>
      <c r="C141" s="114"/>
      <c r="D141" s="103"/>
      <c r="E141" s="103"/>
      <c r="F141" s="104"/>
      <c r="G141" s="114"/>
      <c r="H141" s="9"/>
    </row>
    <row r="142" spans="1:8" x14ac:dyDescent="0.25">
      <c r="A142" s="87"/>
      <c r="B142" s="119"/>
      <c r="C142" s="113"/>
      <c r="D142" s="101"/>
      <c r="E142" s="101"/>
      <c r="F142" s="102"/>
      <c r="G142" s="113"/>
      <c r="H142" s="9"/>
    </row>
    <row r="143" spans="1:8" x14ac:dyDescent="0.25">
      <c r="A143" s="88"/>
      <c r="B143" s="120"/>
      <c r="C143" s="114"/>
      <c r="D143" s="103"/>
      <c r="E143" s="103"/>
      <c r="F143" s="104"/>
      <c r="G143" s="114"/>
      <c r="H143" s="9"/>
    </row>
    <row r="144" spans="1:8" x14ac:dyDescent="0.25">
      <c r="A144" s="87"/>
      <c r="B144" s="119"/>
      <c r="C144" s="113"/>
      <c r="D144" s="101"/>
      <c r="E144" s="101"/>
      <c r="F144" s="102"/>
      <c r="G144" s="113"/>
      <c r="H144" s="9"/>
    </row>
    <row r="145" spans="1:8" x14ac:dyDescent="0.25">
      <c r="A145" s="88"/>
      <c r="B145" s="120"/>
      <c r="C145" s="114"/>
      <c r="D145" s="103"/>
      <c r="E145" s="103"/>
      <c r="F145" s="104"/>
      <c r="G145" s="114"/>
      <c r="H145" s="9"/>
    </row>
    <row r="146" spans="1:8" x14ac:dyDescent="0.25">
      <c r="A146" s="88"/>
      <c r="B146" s="120"/>
      <c r="C146" s="114"/>
      <c r="D146" s="103"/>
      <c r="E146" s="103"/>
      <c r="F146" s="104"/>
      <c r="G146" s="114"/>
      <c r="H146" s="9"/>
    </row>
    <row r="147" spans="1:8" ht="27" x14ac:dyDescent="0.25">
      <c r="A147" s="85" t="s">
        <v>13</v>
      </c>
      <c r="B147" s="116" t="s">
        <v>52</v>
      </c>
      <c r="C147" s="111"/>
      <c r="D147" s="97"/>
      <c r="E147" s="97" t="s">
        <v>202</v>
      </c>
      <c r="F147" s="123" t="str">
        <f>IFERROR(INDEX(Plancomptable_Perf!A:A,MATCH(B147,Plancomptable_Perf!B:B,0)),"")</f>
        <v>5010</v>
      </c>
      <c r="G147" s="111"/>
      <c r="H147" s="9"/>
    </row>
    <row r="148" spans="1:8" x14ac:dyDescent="0.25">
      <c r="A148" s="109" t="s">
        <v>0</v>
      </c>
      <c r="B148" s="117" t="s">
        <v>14</v>
      </c>
      <c r="C148" s="84" t="s">
        <v>15</v>
      </c>
      <c r="D148" s="98" t="s">
        <v>1</v>
      </c>
      <c r="E148" s="98" t="s">
        <v>2</v>
      </c>
      <c r="F148" s="98" t="s">
        <v>16</v>
      </c>
      <c r="G148" s="84" t="str">
        <f>G132</f>
        <v>D/C</v>
      </c>
      <c r="H148" s="9"/>
    </row>
    <row r="149" spans="1:8" x14ac:dyDescent="0.25">
      <c r="A149" s="86"/>
      <c r="B149" s="118" t="s">
        <v>18</v>
      </c>
      <c r="C149" s="112"/>
      <c r="D149" s="99"/>
      <c r="E149" s="99"/>
      <c r="F149" s="100">
        <v>0</v>
      </c>
      <c r="G149" s="112"/>
      <c r="H149" s="9"/>
    </row>
    <row r="150" spans="1:8" x14ac:dyDescent="0.25">
      <c r="A150" s="87"/>
      <c r="B150" s="119"/>
      <c r="C150" s="113"/>
      <c r="D150" s="101"/>
      <c r="E150" s="101"/>
      <c r="F150" s="104">
        <f>F149+D150-E150</f>
        <v>0</v>
      </c>
      <c r="G150" s="113"/>
      <c r="H150" s="9"/>
    </row>
    <row r="151" spans="1:8" x14ac:dyDescent="0.25">
      <c r="A151" s="88"/>
      <c r="B151" s="120"/>
      <c r="C151" s="114"/>
      <c r="D151" s="103"/>
      <c r="E151" s="103"/>
      <c r="F151" s="104">
        <f t="shared" ref="F151:F156" si="4">F150+D151-E151</f>
        <v>0</v>
      </c>
      <c r="G151" s="114"/>
      <c r="H151" s="9"/>
    </row>
    <row r="152" spans="1:8" x14ac:dyDescent="0.25">
      <c r="A152" s="87"/>
      <c r="B152" s="119"/>
      <c r="C152" s="113"/>
      <c r="D152" s="101"/>
      <c r="E152" s="101"/>
      <c r="F152" s="104">
        <f t="shared" si="4"/>
        <v>0</v>
      </c>
      <c r="G152" s="113"/>
      <c r="H152" s="9"/>
    </row>
    <row r="153" spans="1:8" x14ac:dyDescent="0.25">
      <c r="A153" s="88"/>
      <c r="B153" s="120"/>
      <c r="C153" s="114"/>
      <c r="D153" s="103"/>
      <c r="E153" s="103"/>
      <c r="F153" s="104">
        <f t="shared" si="4"/>
        <v>0</v>
      </c>
      <c r="G153" s="114"/>
      <c r="H153" s="9"/>
    </row>
    <row r="154" spans="1:8" x14ac:dyDescent="0.25">
      <c r="A154" s="87"/>
      <c r="B154" s="119"/>
      <c r="C154" s="113"/>
      <c r="D154" s="101"/>
      <c r="E154" s="101"/>
      <c r="F154" s="104">
        <f t="shared" si="4"/>
        <v>0</v>
      </c>
      <c r="G154" s="113"/>
      <c r="H154" s="9"/>
    </row>
    <row r="155" spans="1:8" x14ac:dyDescent="0.25">
      <c r="A155" s="88"/>
      <c r="B155" s="120"/>
      <c r="C155" s="114"/>
      <c r="D155" s="103"/>
      <c r="E155" s="103"/>
      <c r="F155" s="104">
        <f t="shared" si="4"/>
        <v>0</v>
      </c>
      <c r="G155" s="114"/>
      <c r="H155" s="9"/>
    </row>
    <row r="156" spans="1:8" x14ac:dyDescent="0.25">
      <c r="A156" s="88"/>
      <c r="B156" s="120"/>
      <c r="C156" s="114"/>
      <c r="D156" s="103"/>
      <c r="E156" s="103"/>
      <c r="F156" s="104">
        <f t="shared" si="4"/>
        <v>0</v>
      </c>
      <c r="G156" s="114"/>
      <c r="H156" s="9"/>
    </row>
    <row r="157" spans="1:8" ht="27" x14ac:dyDescent="0.25">
      <c r="A157" s="85" t="s">
        <v>13</v>
      </c>
      <c r="B157" s="116" t="s">
        <v>66</v>
      </c>
      <c r="C157" s="111"/>
      <c r="D157" s="97"/>
      <c r="E157" s="97" t="s">
        <v>202</v>
      </c>
      <c r="F157" s="123" t="str">
        <f>IFERROR(INDEX(Plancomptable_Perf!A:A,MATCH(B157,Plancomptable_Perf!B:B,0)),"")</f>
        <v>5020</v>
      </c>
      <c r="G157" s="111"/>
      <c r="H157" s="9"/>
    </row>
    <row r="158" spans="1:8" x14ac:dyDescent="0.25">
      <c r="A158" s="109" t="s">
        <v>0</v>
      </c>
      <c r="B158" s="117" t="s">
        <v>14</v>
      </c>
      <c r="C158" s="84" t="s">
        <v>15</v>
      </c>
      <c r="D158" s="98" t="s">
        <v>1</v>
      </c>
      <c r="E158" s="98" t="s">
        <v>2</v>
      </c>
      <c r="F158" s="98" t="s">
        <v>16</v>
      </c>
      <c r="G158" s="84" t="str">
        <f>G148</f>
        <v>D/C</v>
      </c>
      <c r="H158" s="9"/>
    </row>
    <row r="159" spans="1:8" x14ac:dyDescent="0.25">
      <c r="A159" s="86"/>
      <c r="B159" s="118" t="s">
        <v>18</v>
      </c>
      <c r="C159" s="112"/>
      <c r="D159" s="99"/>
      <c r="E159" s="99"/>
      <c r="F159" s="100">
        <v>0</v>
      </c>
      <c r="G159" s="112"/>
      <c r="H159" s="9"/>
    </row>
    <row r="160" spans="1:8" x14ac:dyDescent="0.25">
      <c r="A160" s="87"/>
      <c r="B160" s="119"/>
      <c r="C160" s="113"/>
      <c r="D160" s="101"/>
      <c r="E160" s="101"/>
      <c r="F160" s="102">
        <f>F159+D160-E160</f>
        <v>0</v>
      </c>
      <c r="G160" s="113"/>
      <c r="H160" s="9"/>
    </row>
    <row r="161" spans="1:8" x14ac:dyDescent="0.25">
      <c r="A161" s="88"/>
      <c r="B161" s="120"/>
      <c r="C161" s="114"/>
      <c r="D161" s="103"/>
      <c r="E161" s="103"/>
      <c r="F161" s="104">
        <f t="shared" ref="F161:F164" si="5">F160+D161-E161</f>
        <v>0</v>
      </c>
      <c r="G161" s="114"/>
      <c r="H161" s="9"/>
    </row>
    <row r="162" spans="1:8" x14ac:dyDescent="0.25">
      <c r="A162" s="87"/>
      <c r="B162" s="119"/>
      <c r="C162" s="113"/>
      <c r="D162" s="101"/>
      <c r="E162" s="101"/>
      <c r="F162" s="102">
        <f t="shared" si="5"/>
        <v>0</v>
      </c>
      <c r="G162" s="113"/>
      <c r="H162" s="9"/>
    </row>
    <row r="163" spans="1:8" x14ac:dyDescent="0.25">
      <c r="A163" s="88"/>
      <c r="B163" s="120"/>
      <c r="C163" s="114"/>
      <c r="D163" s="103"/>
      <c r="E163" s="103"/>
      <c r="F163" s="104">
        <f t="shared" si="5"/>
        <v>0</v>
      </c>
      <c r="G163" s="114"/>
      <c r="H163" s="9"/>
    </row>
    <row r="164" spans="1:8" x14ac:dyDescent="0.25">
      <c r="A164" s="88"/>
      <c r="B164" s="120"/>
      <c r="C164" s="114"/>
      <c r="D164" s="103"/>
      <c r="E164" s="103"/>
      <c r="F164" s="104">
        <f t="shared" si="5"/>
        <v>0</v>
      </c>
      <c r="G164" s="114"/>
      <c r="H164" s="9"/>
    </row>
    <row r="165" spans="1:8" ht="16.5" x14ac:dyDescent="0.25">
      <c r="A165" s="85" t="s">
        <v>13</v>
      </c>
      <c r="B165" s="116" t="s">
        <v>7</v>
      </c>
      <c r="C165" s="111"/>
      <c r="D165" s="97"/>
      <c r="E165" s="97" t="s">
        <v>202</v>
      </c>
      <c r="F165" s="123" t="str">
        <f>IFERROR(INDEX(Plancomptable_Perf!A:A,MATCH(B165,Plancomptable_Perf!B:B,0)),"")</f>
        <v>5030</v>
      </c>
      <c r="G165" s="111"/>
      <c r="H165" s="9"/>
    </row>
    <row r="166" spans="1:8" x14ac:dyDescent="0.25">
      <c r="A166" s="109" t="s">
        <v>0</v>
      </c>
      <c r="B166" s="117" t="s">
        <v>14</v>
      </c>
      <c r="C166" s="84" t="s">
        <v>15</v>
      </c>
      <c r="D166" s="98" t="s">
        <v>1</v>
      </c>
      <c r="E166" s="98" t="s">
        <v>2</v>
      </c>
      <c r="F166" s="98" t="s">
        <v>16</v>
      </c>
      <c r="G166" s="84" t="str">
        <f>G158</f>
        <v>D/C</v>
      </c>
      <c r="H166" s="9"/>
    </row>
    <row r="167" spans="1:8" x14ac:dyDescent="0.25">
      <c r="A167" s="86"/>
      <c r="B167" s="118" t="s">
        <v>18</v>
      </c>
      <c r="C167" s="112"/>
      <c r="D167" s="99"/>
      <c r="E167" s="99"/>
      <c r="F167" s="100">
        <v>0</v>
      </c>
      <c r="G167" s="112"/>
      <c r="H167" s="9"/>
    </row>
    <row r="168" spans="1:8" ht="29.25" customHeight="1" x14ac:dyDescent="0.25">
      <c r="A168" s="87"/>
      <c r="B168" s="119">
        <f>B6</f>
        <v>0</v>
      </c>
      <c r="C168" s="113">
        <f>C6</f>
        <v>0</v>
      </c>
      <c r="D168" s="101">
        <f>E6</f>
        <v>0</v>
      </c>
      <c r="E168" s="101"/>
      <c r="F168" s="102">
        <f>F167+D168-E168</f>
        <v>0</v>
      </c>
      <c r="G168" s="204" t="s">
        <v>268</v>
      </c>
      <c r="H168" s="9"/>
    </row>
    <row r="169" spans="1:8" x14ac:dyDescent="0.25">
      <c r="A169" s="88"/>
      <c r="B169" s="120"/>
      <c r="C169" s="114"/>
      <c r="D169" s="103"/>
      <c r="E169" s="103"/>
      <c r="F169" s="104">
        <f t="shared" ref="F169:F172" si="6">F168+D169-E169</f>
        <v>0</v>
      </c>
      <c r="G169" s="114"/>
      <c r="H169" s="9"/>
    </row>
    <row r="170" spans="1:8" x14ac:dyDescent="0.25">
      <c r="A170" s="87"/>
      <c r="B170" s="119"/>
      <c r="C170" s="113"/>
      <c r="D170" s="101"/>
      <c r="E170" s="101"/>
      <c r="F170" s="102">
        <f t="shared" si="6"/>
        <v>0</v>
      </c>
      <c r="G170" s="113"/>
      <c r="H170" s="9"/>
    </row>
    <row r="171" spans="1:8" x14ac:dyDescent="0.25">
      <c r="A171" s="88"/>
      <c r="B171" s="120"/>
      <c r="C171" s="114"/>
      <c r="D171" s="103"/>
      <c r="E171" s="103"/>
      <c r="F171" s="104">
        <f t="shared" si="6"/>
        <v>0</v>
      </c>
      <c r="G171" s="114"/>
      <c r="H171" s="9"/>
    </row>
    <row r="172" spans="1:8" x14ac:dyDescent="0.25">
      <c r="A172" s="88"/>
      <c r="B172" s="120"/>
      <c r="C172" s="114"/>
      <c r="D172" s="103"/>
      <c r="E172" s="103"/>
      <c r="F172" s="104">
        <f t="shared" si="6"/>
        <v>0</v>
      </c>
      <c r="G172" s="114"/>
      <c r="H172" s="9"/>
    </row>
    <row r="173" spans="1:8" ht="16.5" x14ac:dyDescent="0.25">
      <c r="A173" s="85" t="s">
        <v>13</v>
      </c>
      <c r="B173" s="116" t="s">
        <v>54</v>
      </c>
      <c r="C173" s="111"/>
      <c r="D173" s="97"/>
      <c r="E173" s="97" t="s">
        <v>202</v>
      </c>
      <c r="F173" s="123" t="str">
        <f>IFERROR(INDEX(Plancomptable_Perf!A:A,MATCH(B173,Plancomptable_Perf!B:B,0)),"")</f>
        <v>5041</v>
      </c>
      <c r="G173" s="111"/>
      <c r="H173" s="9"/>
    </row>
    <row r="174" spans="1:8" x14ac:dyDescent="0.25">
      <c r="A174" s="109" t="s">
        <v>0</v>
      </c>
      <c r="B174" s="117" t="s">
        <v>14</v>
      </c>
      <c r="C174" s="84" t="s">
        <v>15</v>
      </c>
      <c r="D174" s="98" t="s">
        <v>1</v>
      </c>
      <c r="E174" s="98" t="s">
        <v>2</v>
      </c>
      <c r="F174" s="98" t="s">
        <v>16</v>
      </c>
      <c r="G174" s="84" t="str">
        <f>G166</f>
        <v>D/C</v>
      </c>
      <c r="H174" s="9"/>
    </row>
    <row r="175" spans="1:8" x14ac:dyDescent="0.25">
      <c r="A175" s="86"/>
      <c r="B175" s="118" t="s">
        <v>18</v>
      </c>
      <c r="C175" s="112"/>
      <c r="D175" s="99"/>
      <c r="E175" s="99"/>
      <c r="F175" s="100">
        <v>0</v>
      </c>
      <c r="G175" s="112"/>
      <c r="H175" s="9"/>
    </row>
    <row r="176" spans="1:8" x14ac:dyDescent="0.25">
      <c r="A176" s="87"/>
      <c r="B176" s="203" t="s">
        <v>241</v>
      </c>
      <c r="C176" s="204" t="s">
        <v>242</v>
      </c>
      <c r="D176" s="101">
        <v>0</v>
      </c>
      <c r="E176" s="101"/>
      <c r="F176" s="102">
        <f>F175+D176-E176</f>
        <v>0</v>
      </c>
      <c r="G176" s="113"/>
      <c r="H176" s="9"/>
    </row>
    <row r="177" spans="1:8" x14ac:dyDescent="0.25">
      <c r="A177" s="88"/>
      <c r="B177" s="120"/>
      <c r="C177" s="114"/>
      <c r="D177" s="103"/>
      <c r="E177" s="103"/>
      <c r="F177" s="102">
        <f t="shared" ref="F177:F178" si="7">F176+D177-E177</f>
        <v>0</v>
      </c>
      <c r="G177" s="114"/>
      <c r="H177" s="9"/>
    </row>
    <row r="178" spans="1:8" x14ac:dyDescent="0.25">
      <c r="A178" s="88"/>
      <c r="B178" s="120"/>
      <c r="C178" s="114"/>
      <c r="D178" s="103"/>
      <c r="E178" s="103"/>
      <c r="F178" s="102">
        <f t="shared" si="7"/>
        <v>0</v>
      </c>
      <c r="G178" s="114"/>
      <c r="H178" s="9"/>
    </row>
    <row r="179" spans="1:8" ht="27" x14ac:dyDescent="0.25">
      <c r="A179" s="85" t="s">
        <v>13</v>
      </c>
      <c r="B179" s="116" t="s">
        <v>99</v>
      </c>
      <c r="C179" s="111"/>
      <c r="D179" s="97"/>
      <c r="E179" s="97" t="s">
        <v>202</v>
      </c>
      <c r="F179" s="123" t="str">
        <f>IFERROR(INDEX(Plancomptable_Perf!A:A,MATCH(B179,Plancomptable_Perf!B:B,0)),"")</f>
        <v>5042</v>
      </c>
      <c r="G179" s="111"/>
      <c r="H179" s="9"/>
    </row>
    <row r="180" spans="1:8" x14ac:dyDescent="0.25">
      <c r="A180" s="109" t="s">
        <v>0</v>
      </c>
      <c r="B180" s="117" t="s">
        <v>14</v>
      </c>
      <c r="C180" s="84" t="s">
        <v>15</v>
      </c>
      <c r="D180" s="98" t="s">
        <v>1</v>
      </c>
      <c r="E180" s="98" t="s">
        <v>2</v>
      </c>
      <c r="F180" s="98" t="s">
        <v>16</v>
      </c>
      <c r="G180" s="84" t="str">
        <f>G174</f>
        <v>D/C</v>
      </c>
      <c r="H180" s="9"/>
    </row>
    <row r="181" spans="1:8" x14ac:dyDescent="0.25">
      <c r="A181" s="86"/>
      <c r="B181" s="118" t="s">
        <v>18</v>
      </c>
      <c r="C181" s="112"/>
      <c r="D181" s="99"/>
      <c r="E181" s="99"/>
      <c r="F181" s="100">
        <v>0</v>
      </c>
      <c r="G181" s="112"/>
      <c r="H181" s="9"/>
    </row>
    <row r="182" spans="1:8" x14ac:dyDescent="0.25">
      <c r="A182" s="87"/>
      <c r="B182" s="119"/>
      <c r="C182" s="113"/>
      <c r="D182" s="101"/>
      <c r="E182" s="101"/>
      <c r="F182" s="102">
        <f>F181+D182-E182</f>
        <v>0</v>
      </c>
      <c r="G182" s="113"/>
      <c r="H182" s="9"/>
    </row>
    <row r="183" spans="1:8" x14ac:dyDescent="0.25">
      <c r="A183" s="88"/>
      <c r="B183" s="120"/>
      <c r="C183" s="114"/>
      <c r="D183" s="103"/>
      <c r="E183" s="103"/>
      <c r="F183" s="102">
        <f t="shared" ref="F183:F184" si="8">F182+D183-E183</f>
        <v>0</v>
      </c>
      <c r="G183" s="114"/>
      <c r="H183" s="9"/>
    </row>
    <row r="184" spans="1:8" x14ac:dyDescent="0.25">
      <c r="A184" s="88"/>
      <c r="B184" s="120"/>
      <c r="C184" s="114"/>
      <c r="D184" s="103"/>
      <c r="E184" s="103"/>
      <c r="F184" s="102">
        <f t="shared" si="8"/>
        <v>0</v>
      </c>
      <c r="G184" s="114"/>
      <c r="H184" s="9"/>
    </row>
    <row r="185" spans="1:8" ht="16.5" x14ac:dyDescent="0.25">
      <c r="A185" s="85" t="s">
        <v>13</v>
      </c>
      <c r="B185" s="116" t="s">
        <v>266</v>
      </c>
      <c r="C185" s="111"/>
      <c r="D185" s="97"/>
      <c r="E185" s="97" t="s">
        <v>202</v>
      </c>
      <c r="F185" s="123" t="str">
        <f>IFERROR(INDEX(Plancomptable_Perf!A:A,MATCH(B185,Plancomptable_Perf!B:B,0)),"")</f>
        <v>5043</v>
      </c>
      <c r="G185" s="111"/>
      <c r="H185" s="9"/>
    </row>
    <row r="186" spans="1:8" x14ac:dyDescent="0.25">
      <c r="A186" s="109" t="s">
        <v>0</v>
      </c>
      <c r="B186" s="117" t="s">
        <v>14</v>
      </c>
      <c r="C186" s="84" t="s">
        <v>15</v>
      </c>
      <c r="D186" s="98" t="s">
        <v>1</v>
      </c>
      <c r="E186" s="98" t="s">
        <v>2</v>
      </c>
      <c r="F186" s="98" t="s">
        <v>16</v>
      </c>
      <c r="G186" s="84" t="str">
        <f>G180</f>
        <v>D/C</v>
      </c>
      <c r="H186" s="9"/>
    </row>
    <row r="187" spans="1:8" x14ac:dyDescent="0.25">
      <c r="A187" s="86"/>
      <c r="B187" s="118" t="s">
        <v>18</v>
      </c>
      <c r="C187" s="112"/>
      <c r="D187" s="99"/>
      <c r="E187" s="99"/>
      <c r="F187" s="100">
        <v>0</v>
      </c>
      <c r="G187" s="112"/>
      <c r="H187" s="9"/>
    </row>
    <row r="188" spans="1:8" x14ac:dyDescent="0.25">
      <c r="A188" s="87"/>
      <c r="B188" s="119"/>
      <c r="C188" s="113"/>
      <c r="D188" s="101"/>
      <c r="E188" s="101"/>
      <c r="F188" s="102">
        <f>F187+D188-E188</f>
        <v>0</v>
      </c>
      <c r="G188" s="113"/>
      <c r="H188" s="9"/>
    </row>
    <row r="189" spans="1:8" x14ac:dyDescent="0.25">
      <c r="A189" s="88"/>
      <c r="B189" s="120"/>
      <c r="C189" s="114"/>
      <c r="D189" s="103"/>
      <c r="E189" s="103"/>
      <c r="F189" s="102">
        <f t="shared" ref="F189:F191" si="9">F188+D189-E189</f>
        <v>0</v>
      </c>
      <c r="G189" s="114"/>
      <c r="H189" s="9"/>
    </row>
    <row r="190" spans="1:8" x14ac:dyDescent="0.25">
      <c r="A190" s="87"/>
      <c r="B190" s="119"/>
      <c r="C190" s="113"/>
      <c r="D190" s="101"/>
      <c r="E190" s="101"/>
      <c r="F190" s="102">
        <f t="shared" si="9"/>
        <v>0</v>
      </c>
      <c r="G190" s="113"/>
      <c r="H190" s="9"/>
    </row>
    <row r="191" spans="1:8" x14ac:dyDescent="0.25">
      <c r="A191" s="88"/>
      <c r="B191" s="120"/>
      <c r="C191" s="114"/>
      <c r="D191" s="103"/>
      <c r="E191" s="103"/>
      <c r="F191" s="102">
        <f t="shared" si="9"/>
        <v>0</v>
      </c>
      <c r="G191" s="114"/>
      <c r="H191" s="9"/>
    </row>
    <row r="192" spans="1:8" x14ac:dyDescent="0.25">
      <c r="A192" s="88"/>
      <c r="B192" s="120"/>
      <c r="C192" s="114"/>
      <c r="D192" s="103"/>
      <c r="E192" s="103"/>
      <c r="F192" s="102">
        <f>F191+D192-E192</f>
        <v>0</v>
      </c>
      <c r="G192" s="114"/>
      <c r="H192" s="9"/>
    </row>
    <row r="193" spans="1:8" ht="16.5" x14ac:dyDescent="0.25">
      <c r="A193" s="85" t="s">
        <v>13</v>
      </c>
      <c r="B193" s="116" t="s">
        <v>77</v>
      </c>
      <c r="C193" s="111"/>
      <c r="D193" s="97"/>
      <c r="E193" s="97" t="s">
        <v>202</v>
      </c>
      <c r="F193" s="123" t="str">
        <f>IFERROR(INDEX(Plancomptable_Perf!A:A,MATCH(B193,Plancomptable_Perf!B:B,0)),"")</f>
        <v>5044</v>
      </c>
      <c r="G193" s="111"/>
      <c r="H193" s="9"/>
    </row>
    <row r="194" spans="1:8" x14ac:dyDescent="0.25">
      <c r="A194" s="109" t="s">
        <v>0</v>
      </c>
      <c r="B194" s="117" t="s">
        <v>14</v>
      </c>
      <c r="C194" s="84" t="s">
        <v>15</v>
      </c>
      <c r="D194" s="98" t="s">
        <v>1</v>
      </c>
      <c r="E194" s="98" t="s">
        <v>2</v>
      </c>
      <c r="F194" s="98" t="s">
        <v>16</v>
      </c>
      <c r="G194" s="84" t="str">
        <f>G186</f>
        <v>D/C</v>
      </c>
      <c r="H194" s="9"/>
    </row>
    <row r="195" spans="1:8" x14ac:dyDescent="0.25">
      <c r="A195" s="86"/>
      <c r="B195" s="118" t="s">
        <v>18</v>
      </c>
      <c r="C195" s="112"/>
      <c r="D195" s="99"/>
      <c r="E195" s="99"/>
      <c r="F195" s="100">
        <v>0</v>
      </c>
      <c r="G195" s="112"/>
      <c r="H195" s="9"/>
    </row>
    <row r="196" spans="1:8" x14ac:dyDescent="0.25">
      <c r="A196" s="87"/>
      <c r="B196" s="119"/>
      <c r="C196" s="113"/>
      <c r="D196" s="101"/>
      <c r="E196" s="101"/>
      <c r="F196" s="102">
        <f>F195+D196-E196</f>
        <v>0</v>
      </c>
      <c r="G196" s="113"/>
      <c r="H196" s="9"/>
    </row>
    <row r="197" spans="1:8" x14ac:dyDescent="0.25">
      <c r="A197" s="88"/>
      <c r="B197" s="120"/>
      <c r="C197" s="114"/>
      <c r="D197" s="103"/>
      <c r="E197" s="103"/>
      <c r="F197" s="102">
        <f t="shared" ref="F197:F200" si="10">F196+D197-E197</f>
        <v>0</v>
      </c>
      <c r="G197" s="114"/>
      <c r="H197" s="9"/>
    </row>
    <row r="198" spans="1:8" x14ac:dyDescent="0.25">
      <c r="A198" s="87"/>
      <c r="B198" s="119"/>
      <c r="C198" s="113"/>
      <c r="D198" s="101"/>
      <c r="E198" s="101"/>
      <c r="F198" s="102">
        <f t="shared" si="10"/>
        <v>0</v>
      </c>
      <c r="G198" s="113"/>
      <c r="H198" s="9"/>
    </row>
    <row r="199" spans="1:8" x14ac:dyDescent="0.25">
      <c r="A199" s="88"/>
      <c r="B199" s="120"/>
      <c r="C199" s="114"/>
      <c r="D199" s="103"/>
      <c r="E199" s="103"/>
      <c r="F199" s="102">
        <f t="shared" si="10"/>
        <v>0</v>
      </c>
      <c r="G199" s="114"/>
      <c r="H199" s="9"/>
    </row>
    <row r="200" spans="1:8" x14ac:dyDescent="0.25">
      <c r="A200" s="88"/>
      <c r="B200" s="120"/>
      <c r="C200" s="114"/>
      <c r="D200" s="103"/>
      <c r="E200" s="103"/>
      <c r="F200" s="102">
        <f t="shared" si="10"/>
        <v>0</v>
      </c>
      <c r="G200" s="114"/>
      <c r="H200" s="9"/>
    </row>
    <row r="201" spans="1:8" ht="16.5" x14ac:dyDescent="0.25">
      <c r="A201" s="85" t="s">
        <v>13</v>
      </c>
      <c r="B201" s="116"/>
      <c r="C201" s="111"/>
      <c r="D201" s="97"/>
      <c r="E201" s="97" t="s">
        <v>202</v>
      </c>
      <c r="F201" s="123"/>
      <c r="G201" s="111"/>
      <c r="H201" s="9"/>
    </row>
    <row r="202" spans="1:8" x14ac:dyDescent="0.25">
      <c r="A202" s="109" t="s">
        <v>0</v>
      </c>
      <c r="B202" s="117" t="s">
        <v>14</v>
      </c>
      <c r="C202" s="84" t="s">
        <v>15</v>
      </c>
      <c r="D202" s="98" t="s">
        <v>1</v>
      </c>
      <c r="E202" s="98" t="s">
        <v>2</v>
      </c>
      <c r="F202" s="98" t="s">
        <v>16</v>
      </c>
      <c r="G202" s="84" t="str">
        <f>G194</f>
        <v>D/C</v>
      </c>
      <c r="H202" s="9"/>
    </row>
    <row r="203" spans="1:8" x14ac:dyDescent="0.25">
      <c r="A203" s="86"/>
      <c r="B203" s="118" t="s">
        <v>18</v>
      </c>
      <c r="C203" s="112"/>
      <c r="D203" s="99"/>
      <c r="E203" s="99"/>
      <c r="F203" s="100">
        <v>0</v>
      </c>
      <c r="G203" s="112"/>
      <c r="H203" s="9"/>
    </row>
    <row r="204" spans="1:8" x14ac:dyDescent="0.25">
      <c r="A204" s="87"/>
      <c r="B204" s="119"/>
      <c r="C204" s="113"/>
      <c r="D204" s="101"/>
      <c r="E204" s="101"/>
      <c r="F204" s="102">
        <f>F203+D204-E204</f>
        <v>0</v>
      </c>
      <c r="G204" s="113"/>
      <c r="H204" s="9"/>
    </row>
    <row r="205" spans="1:8" x14ac:dyDescent="0.25">
      <c r="A205" s="88"/>
      <c r="B205" s="120"/>
      <c r="C205" s="114"/>
      <c r="D205" s="103"/>
      <c r="E205" s="103"/>
      <c r="F205" s="102">
        <f t="shared" ref="F205:F208" si="11">F204+D205-E205</f>
        <v>0</v>
      </c>
      <c r="G205" s="114"/>
      <c r="H205" s="9"/>
    </row>
    <row r="206" spans="1:8" x14ac:dyDescent="0.25">
      <c r="A206" s="87"/>
      <c r="B206" s="119"/>
      <c r="C206" s="113"/>
      <c r="D206" s="101"/>
      <c r="E206" s="101"/>
      <c r="F206" s="102">
        <f t="shared" si="11"/>
        <v>0</v>
      </c>
      <c r="G206" s="113"/>
      <c r="H206" s="9"/>
    </row>
    <row r="207" spans="1:8" x14ac:dyDescent="0.25">
      <c r="A207" s="88"/>
      <c r="B207" s="120"/>
      <c r="C207" s="114"/>
      <c r="D207" s="103"/>
      <c r="E207" s="103"/>
      <c r="F207" s="102">
        <f t="shared" si="11"/>
        <v>0</v>
      </c>
      <c r="G207" s="114"/>
      <c r="H207" s="9"/>
    </row>
    <row r="208" spans="1:8" x14ac:dyDescent="0.25">
      <c r="A208" s="88"/>
      <c r="B208" s="120"/>
      <c r="C208" s="114"/>
      <c r="D208" s="103"/>
      <c r="E208" s="103"/>
      <c r="F208" s="102">
        <f t="shared" si="11"/>
        <v>0</v>
      </c>
      <c r="G208" s="114"/>
      <c r="H208" s="9"/>
    </row>
    <row r="209" spans="1:8" ht="16.5" x14ac:dyDescent="0.25">
      <c r="A209" s="85" t="s">
        <v>13</v>
      </c>
      <c r="B209" s="116"/>
      <c r="C209" s="111"/>
      <c r="D209" s="97"/>
      <c r="E209" s="97" t="s">
        <v>202</v>
      </c>
      <c r="F209" s="123"/>
      <c r="G209" s="111"/>
      <c r="H209" s="9"/>
    </row>
    <row r="210" spans="1:8" x14ac:dyDescent="0.25">
      <c r="A210" s="109" t="s">
        <v>0</v>
      </c>
      <c r="B210" s="117" t="s">
        <v>14</v>
      </c>
      <c r="C210" s="84" t="s">
        <v>15</v>
      </c>
      <c r="D210" s="98" t="s">
        <v>1</v>
      </c>
      <c r="E210" s="98" t="s">
        <v>2</v>
      </c>
      <c r="F210" s="98" t="s">
        <v>16</v>
      </c>
      <c r="G210" s="84" t="str">
        <f>G202</f>
        <v>D/C</v>
      </c>
      <c r="H210" s="9"/>
    </row>
    <row r="211" spans="1:8" x14ac:dyDescent="0.25">
      <c r="A211" s="86"/>
      <c r="B211" s="118" t="s">
        <v>18</v>
      </c>
      <c r="C211" s="112"/>
      <c r="D211" s="99"/>
      <c r="E211" s="99"/>
      <c r="F211" s="100">
        <v>0</v>
      </c>
      <c r="G211" s="112"/>
      <c r="H211" s="9"/>
    </row>
    <row r="212" spans="1:8" x14ac:dyDescent="0.25">
      <c r="A212" s="87"/>
      <c r="B212" s="119"/>
      <c r="C212" s="113"/>
      <c r="D212" s="101"/>
      <c r="E212" s="101"/>
      <c r="F212" s="102">
        <f>F211+D212-E212</f>
        <v>0</v>
      </c>
      <c r="G212" s="113"/>
      <c r="H212" s="9"/>
    </row>
    <row r="213" spans="1:8" x14ac:dyDescent="0.25">
      <c r="A213" s="88"/>
      <c r="B213" s="120"/>
      <c r="C213" s="114"/>
      <c r="D213" s="103"/>
      <c r="E213" s="103"/>
      <c r="F213" s="102">
        <f t="shared" ref="F213:F216" si="12">F212+D213-E213</f>
        <v>0</v>
      </c>
      <c r="G213" s="114"/>
      <c r="H213" s="9"/>
    </row>
    <row r="214" spans="1:8" x14ac:dyDescent="0.25">
      <c r="A214" s="87"/>
      <c r="B214" s="119"/>
      <c r="C214" s="113"/>
      <c r="D214" s="101"/>
      <c r="E214" s="101"/>
      <c r="F214" s="102">
        <f t="shared" si="12"/>
        <v>0</v>
      </c>
      <c r="G214" s="113"/>
      <c r="H214" s="9"/>
    </row>
    <row r="215" spans="1:8" x14ac:dyDescent="0.25">
      <c r="A215" s="88"/>
      <c r="B215" s="120"/>
      <c r="C215" s="114"/>
      <c r="D215" s="103"/>
      <c r="E215" s="103"/>
      <c r="F215" s="102">
        <f t="shared" si="12"/>
        <v>0</v>
      </c>
      <c r="G215" s="114"/>
      <c r="H215" s="9"/>
    </row>
    <row r="216" spans="1:8" x14ac:dyDescent="0.25">
      <c r="A216" s="88"/>
      <c r="B216" s="120"/>
      <c r="C216" s="114"/>
      <c r="D216" s="103"/>
      <c r="E216" s="103"/>
      <c r="F216" s="102">
        <f t="shared" si="12"/>
        <v>0</v>
      </c>
      <c r="G216" s="114"/>
      <c r="H216" s="9"/>
    </row>
    <row r="217" spans="1:8" ht="16.5" x14ac:dyDescent="0.25">
      <c r="A217" s="85" t="s">
        <v>13</v>
      </c>
      <c r="B217" s="116"/>
      <c r="C217" s="111"/>
      <c r="D217" s="97"/>
      <c r="E217" s="97" t="s">
        <v>202</v>
      </c>
      <c r="F217" s="123"/>
      <c r="G217" s="111"/>
      <c r="H217" s="9"/>
    </row>
    <row r="218" spans="1:8" x14ac:dyDescent="0.25">
      <c r="A218" s="109" t="s">
        <v>0</v>
      </c>
      <c r="B218" s="117" t="s">
        <v>14</v>
      </c>
      <c r="C218" s="84" t="s">
        <v>15</v>
      </c>
      <c r="D218" s="98" t="s">
        <v>1</v>
      </c>
      <c r="E218" s="98" t="s">
        <v>2</v>
      </c>
      <c r="F218" s="98" t="s">
        <v>16</v>
      </c>
      <c r="G218" s="84" t="str">
        <f>G210</f>
        <v>D/C</v>
      </c>
      <c r="H218" s="9"/>
    </row>
    <row r="219" spans="1:8" x14ac:dyDescent="0.25">
      <c r="A219" s="86"/>
      <c r="B219" s="118" t="s">
        <v>18</v>
      </c>
      <c r="C219" s="112"/>
      <c r="D219" s="99"/>
      <c r="E219" s="99"/>
      <c r="F219" s="100">
        <v>0</v>
      </c>
      <c r="G219" s="112"/>
      <c r="H219" s="9"/>
    </row>
    <row r="220" spans="1:8" x14ac:dyDescent="0.25">
      <c r="A220" s="87"/>
      <c r="B220" s="119"/>
      <c r="C220" s="113"/>
      <c r="D220" s="101"/>
      <c r="E220" s="101"/>
      <c r="F220" s="102">
        <f>F219+D220-E220</f>
        <v>0</v>
      </c>
      <c r="G220" s="113"/>
      <c r="H220" s="9"/>
    </row>
    <row r="221" spans="1:8" x14ac:dyDescent="0.25">
      <c r="A221" s="88"/>
      <c r="B221" s="120"/>
      <c r="C221" s="114"/>
      <c r="D221" s="103"/>
      <c r="E221" s="103"/>
      <c r="F221" s="102">
        <f t="shared" ref="F221:F224" si="13">F220+D221-E221</f>
        <v>0</v>
      </c>
      <c r="G221" s="114"/>
      <c r="H221" s="9"/>
    </row>
    <row r="222" spans="1:8" x14ac:dyDescent="0.25">
      <c r="A222" s="87"/>
      <c r="B222" s="119"/>
      <c r="C222" s="113"/>
      <c r="D222" s="101"/>
      <c r="E222" s="101"/>
      <c r="F222" s="102">
        <f t="shared" si="13"/>
        <v>0</v>
      </c>
      <c r="G222" s="113"/>
      <c r="H222" s="9"/>
    </row>
    <row r="223" spans="1:8" x14ac:dyDescent="0.25">
      <c r="A223" s="88"/>
      <c r="B223" s="120"/>
      <c r="C223" s="114"/>
      <c r="D223" s="103"/>
      <c r="E223" s="103"/>
      <c r="F223" s="102">
        <f t="shared" si="13"/>
        <v>0</v>
      </c>
      <c r="G223" s="114"/>
      <c r="H223" s="9"/>
    </row>
    <row r="224" spans="1:8" x14ac:dyDescent="0.25">
      <c r="A224" s="88"/>
      <c r="B224" s="120"/>
      <c r="C224" s="114"/>
      <c r="D224" s="103"/>
      <c r="E224" s="103"/>
      <c r="F224" s="102">
        <f t="shared" si="13"/>
        <v>0</v>
      </c>
      <c r="G224" s="114"/>
      <c r="H224" s="9"/>
    </row>
    <row r="225" spans="1:8" ht="16.5" x14ac:dyDescent="0.25">
      <c r="A225" s="85" t="s">
        <v>13</v>
      </c>
      <c r="B225" s="116"/>
      <c r="C225" s="111"/>
      <c r="D225" s="97"/>
      <c r="E225" s="97" t="s">
        <v>202</v>
      </c>
      <c r="F225" s="123"/>
      <c r="G225" s="111"/>
      <c r="H225" s="9"/>
    </row>
    <row r="226" spans="1:8" x14ac:dyDescent="0.25">
      <c r="A226" s="109" t="s">
        <v>0</v>
      </c>
      <c r="B226" s="117" t="s">
        <v>14</v>
      </c>
      <c r="C226" s="84" t="s">
        <v>15</v>
      </c>
      <c r="D226" s="98" t="s">
        <v>1</v>
      </c>
      <c r="E226" s="98" t="s">
        <v>2</v>
      </c>
      <c r="F226" s="98" t="s">
        <v>16</v>
      </c>
      <c r="G226" s="84" t="str">
        <f>G218</f>
        <v>D/C</v>
      </c>
      <c r="H226" s="9"/>
    </row>
    <row r="227" spans="1:8" x14ac:dyDescent="0.25">
      <c r="A227" s="86"/>
      <c r="B227" s="118" t="s">
        <v>18</v>
      </c>
      <c r="C227" s="112"/>
      <c r="D227" s="99"/>
      <c r="E227" s="99"/>
      <c r="F227" s="100">
        <v>0</v>
      </c>
      <c r="G227" s="112"/>
      <c r="H227" s="9"/>
    </row>
    <row r="228" spans="1:8" x14ac:dyDescent="0.25">
      <c r="A228" s="87"/>
      <c r="B228" s="119"/>
      <c r="C228" s="113"/>
      <c r="D228" s="101"/>
      <c r="E228" s="101"/>
      <c r="F228" s="102">
        <f>F227+D228-E228</f>
        <v>0</v>
      </c>
      <c r="G228" s="113"/>
      <c r="H228" s="9"/>
    </row>
    <row r="229" spans="1:8" x14ac:dyDescent="0.25">
      <c r="A229" s="88"/>
      <c r="B229" s="120"/>
      <c r="C229" s="114"/>
      <c r="D229" s="103"/>
      <c r="E229" s="103"/>
      <c r="F229" s="102">
        <f t="shared" ref="F229:F232" si="14">F228+D229-E229</f>
        <v>0</v>
      </c>
      <c r="G229" s="114"/>
      <c r="H229" s="9"/>
    </row>
    <row r="230" spans="1:8" x14ac:dyDescent="0.25">
      <c r="A230" s="87"/>
      <c r="B230" s="119"/>
      <c r="C230" s="113"/>
      <c r="D230" s="101"/>
      <c r="E230" s="101"/>
      <c r="F230" s="102">
        <f t="shared" si="14"/>
        <v>0</v>
      </c>
      <c r="G230" s="113"/>
      <c r="H230" s="9"/>
    </row>
    <row r="231" spans="1:8" x14ac:dyDescent="0.25">
      <c r="A231" s="88"/>
      <c r="B231" s="120"/>
      <c r="C231" s="114"/>
      <c r="D231" s="103"/>
      <c r="E231" s="103"/>
      <c r="F231" s="102">
        <f t="shared" si="14"/>
        <v>0</v>
      </c>
      <c r="G231" s="114"/>
      <c r="H231" s="9"/>
    </row>
    <row r="232" spans="1:8" x14ac:dyDescent="0.25">
      <c r="A232" s="88"/>
      <c r="B232" s="120"/>
      <c r="C232" s="114"/>
      <c r="D232" s="103"/>
      <c r="E232" s="103"/>
      <c r="F232" s="102">
        <f t="shared" si="14"/>
        <v>0</v>
      </c>
      <c r="G232" s="114"/>
      <c r="H232" s="9"/>
    </row>
    <row r="233" spans="1:8" ht="16.5" x14ac:dyDescent="0.25">
      <c r="A233" s="85" t="s">
        <v>13</v>
      </c>
      <c r="B233" s="116"/>
      <c r="C233" s="111"/>
      <c r="D233" s="97"/>
      <c r="E233" s="97" t="s">
        <v>202</v>
      </c>
      <c r="F233" s="123"/>
      <c r="G233" s="111"/>
      <c r="H233" s="9"/>
    </row>
    <row r="234" spans="1:8" x14ac:dyDescent="0.25">
      <c r="A234" s="109" t="s">
        <v>0</v>
      </c>
      <c r="B234" s="117" t="s">
        <v>14</v>
      </c>
      <c r="C234" s="84" t="s">
        <v>15</v>
      </c>
      <c r="D234" s="98" t="s">
        <v>1</v>
      </c>
      <c r="E234" s="98" t="s">
        <v>2</v>
      </c>
      <c r="F234" s="98" t="s">
        <v>16</v>
      </c>
      <c r="G234" s="84" t="str">
        <f>G226</f>
        <v>D/C</v>
      </c>
      <c r="H234" s="9"/>
    </row>
    <row r="235" spans="1:8" x14ac:dyDescent="0.25">
      <c r="A235" s="86"/>
      <c r="B235" s="118" t="s">
        <v>18</v>
      </c>
      <c r="C235" s="112"/>
      <c r="D235" s="99"/>
      <c r="E235" s="99"/>
      <c r="F235" s="100">
        <v>0</v>
      </c>
      <c r="G235" s="112"/>
      <c r="H235" s="9"/>
    </row>
    <row r="236" spans="1:8" x14ac:dyDescent="0.25">
      <c r="A236" s="87"/>
      <c r="B236" s="119"/>
      <c r="C236" s="113"/>
      <c r="D236" s="101"/>
      <c r="E236" s="101"/>
      <c r="F236" s="102">
        <f>F235+E236-D236</f>
        <v>0</v>
      </c>
      <c r="G236" s="113"/>
      <c r="H236" s="9"/>
    </row>
    <row r="237" spans="1:8" x14ac:dyDescent="0.25">
      <c r="A237" s="88"/>
      <c r="B237" s="120"/>
      <c r="C237" s="114"/>
      <c r="D237" s="103"/>
      <c r="E237" s="103"/>
      <c r="F237" s="104">
        <f>F236+E237-D237</f>
        <v>0</v>
      </c>
      <c r="G237" s="114"/>
      <c r="H237" s="9"/>
    </row>
    <row r="238" spans="1:8" x14ac:dyDescent="0.25">
      <c r="A238" s="87"/>
      <c r="B238" s="119"/>
      <c r="C238" s="113"/>
      <c r="D238" s="101"/>
      <c r="E238" s="101"/>
      <c r="F238" s="102"/>
      <c r="G238" s="113"/>
      <c r="H238" s="9"/>
    </row>
    <row r="239" spans="1:8" x14ac:dyDescent="0.25">
      <c r="A239" s="88"/>
      <c r="B239" s="120"/>
      <c r="C239" s="114"/>
      <c r="D239" s="103"/>
      <c r="E239" s="103"/>
      <c r="F239" s="104"/>
      <c r="G239" s="114"/>
      <c r="H239" s="9"/>
    </row>
    <row r="240" spans="1:8" x14ac:dyDescent="0.25">
      <c r="A240" s="88"/>
      <c r="B240" s="120"/>
      <c r="C240" s="114"/>
      <c r="D240" s="103"/>
      <c r="E240" s="103"/>
      <c r="F240" s="104"/>
      <c r="G240" s="114"/>
      <c r="H240" s="9"/>
    </row>
    <row r="241" spans="1:8" ht="16.5" x14ac:dyDescent="0.25">
      <c r="A241" s="85" t="s">
        <v>13</v>
      </c>
      <c r="B241" s="116"/>
      <c r="C241" s="111"/>
      <c r="D241" s="97"/>
      <c r="E241" s="97" t="s">
        <v>202</v>
      </c>
      <c r="F241" s="123"/>
      <c r="G241" s="111"/>
      <c r="H241" s="9"/>
    </row>
    <row r="242" spans="1:8" x14ac:dyDescent="0.25">
      <c r="A242" s="109" t="s">
        <v>0</v>
      </c>
      <c r="B242" s="117" t="s">
        <v>14</v>
      </c>
      <c r="C242" s="84" t="s">
        <v>15</v>
      </c>
      <c r="D242" s="98" t="s">
        <v>1</v>
      </c>
      <c r="E242" s="98" t="s">
        <v>2</v>
      </c>
      <c r="F242" s="98" t="s">
        <v>16</v>
      </c>
      <c r="G242" s="84" t="str">
        <f>G226</f>
        <v>D/C</v>
      </c>
      <c r="H242" s="9"/>
    </row>
    <row r="243" spans="1:8" x14ac:dyDescent="0.25">
      <c r="A243" s="86"/>
      <c r="B243" s="118" t="s">
        <v>18</v>
      </c>
      <c r="C243" s="112"/>
      <c r="D243" s="99"/>
      <c r="E243" s="99"/>
      <c r="F243" s="100">
        <v>0</v>
      </c>
      <c r="G243" s="112"/>
      <c r="H243" s="9"/>
    </row>
    <row r="244" spans="1:8" x14ac:dyDescent="0.25">
      <c r="A244" s="90"/>
      <c r="B244" s="119"/>
      <c r="C244" s="113"/>
      <c r="D244" s="101"/>
      <c r="E244" s="101"/>
      <c r="F244" s="102">
        <f>F243+E244-D244</f>
        <v>0</v>
      </c>
      <c r="G244" s="113"/>
      <c r="H244" s="9"/>
    </row>
    <row r="245" spans="1:8" x14ac:dyDescent="0.25">
      <c r="A245" s="89"/>
      <c r="B245" s="120"/>
      <c r="C245" s="114"/>
      <c r="D245" s="103"/>
      <c r="E245" s="103"/>
      <c r="F245" s="104">
        <f t="shared" ref="F245:F248" si="15">F244+E245-D245</f>
        <v>0</v>
      </c>
      <c r="G245" s="114"/>
      <c r="H245" s="9"/>
    </row>
    <row r="246" spans="1:8" x14ac:dyDescent="0.25">
      <c r="A246" s="90"/>
      <c r="B246" s="119"/>
      <c r="C246" s="113"/>
      <c r="D246" s="101"/>
      <c r="E246" s="101"/>
      <c r="F246" s="102">
        <f t="shared" si="15"/>
        <v>0</v>
      </c>
      <c r="G246" s="113"/>
      <c r="H246" s="9"/>
    </row>
    <row r="247" spans="1:8" x14ac:dyDescent="0.25">
      <c r="A247" s="89"/>
      <c r="B247" s="120"/>
      <c r="C247" s="114"/>
      <c r="D247" s="103"/>
      <c r="E247" s="103"/>
      <c r="F247" s="104">
        <f t="shared" si="15"/>
        <v>0</v>
      </c>
      <c r="G247" s="114"/>
      <c r="H247" s="9"/>
    </row>
    <row r="248" spans="1:8" x14ac:dyDescent="0.25">
      <c r="A248" s="87"/>
      <c r="B248" s="119"/>
      <c r="C248" s="113"/>
      <c r="D248" s="101"/>
      <c r="E248" s="101"/>
      <c r="F248" s="102">
        <f t="shared" si="15"/>
        <v>0</v>
      </c>
      <c r="G248" s="113"/>
      <c r="H248" s="9"/>
    </row>
    <row r="249" spans="1:8" x14ac:dyDescent="0.25">
      <c r="A249" s="88"/>
      <c r="B249" s="120"/>
      <c r="C249" s="114"/>
      <c r="D249" s="103"/>
      <c r="E249" s="103"/>
      <c r="F249" s="104"/>
      <c r="G249" s="114"/>
      <c r="H249" s="9"/>
    </row>
    <row r="250" spans="1:8" x14ac:dyDescent="0.25">
      <c r="A250" s="87"/>
      <c r="B250" s="119"/>
      <c r="C250" s="113"/>
      <c r="D250" s="101"/>
      <c r="E250" s="101"/>
      <c r="F250" s="102"/>
      <c r="G250" s="113"/>
      <c r="H250" s="9"/>
    </row>
    <row r="251" spans="1:8" x14ac:dyDescent="0.25">
      <c r="A251" s="88"/>
      <c r="B251" s="120"/>
      <c r="C251" s="114"/>
      <c r="D251" s="103"/>
      <c r="E251" s="103"/>
      <c r="F251" s="104"/>
      <c r="G251" s="114"/>
      <c r="H251" s="9"/>
    </row>
    <row r="252" spans="1:8" x14ac:dyDescent="0.25">
      <c r="A252" s="88"/>
      <c r="B252" s="120"/>
      <c r="C252" s="114"/>
      <c r="D252" s="103"/>
      <c r="E252" s="103"/>
      <c r="F252" s="104"/>
      <c r="G252" s="114"/>
      <c r="H252" s="9"/>
    </row>
    <row r="253" spans="1:8" ht="16.5" x14ac:dyDescent="0.25">
      <c r="A253" s="85" t="s">
        <v>13</v>
      </c>
      <c r="B253" s="116"/>
      <c r="C253" s="111"/>
      <c r="D253" s="97"/>
      <c r="E253" s="97" t="s">
        <v>202</v>
      </c>
      <c r="F253" s="123"/>
      <c r="G253" s="111"/>
      <c r="H253" s="9"/>
    </row>
    <row r="254" spans="1:8" x14ac:dyDescent="0.25">
      <c r="A254" s="109" t="s">
        <v>0</v>
      </c>
      <c r="B254" s="117" t="s">
        <v>14</v>
      </c>
      <c r="C254" s="84" t="s">
        <v>15</v>
      </c>
      <c r="D254" s="98" t="s">
        <v>1</v>
      </c>
      <c r="E254" s="98" t="s">
        <v>2</v>
      </c>
      <c r="F254" s="98" t="s">
        <v>16</v>
      </c>
      <c r="G254" s="84" t="str">
        <f>G270</f>
        <v>D/C</v>
      </c>
      <c r="H254" s="9"/>
    </row>
    <row r="255" spans="1:8" x14ac:dyDescent="0.25">
      <c r="A255" s="86"/>
      <c r="B255" s="118" t="s">
        <v>18</v>
      </c>
      <c r="C255" s="112"/>
      <c r="D255" s="99"/>
      <c r="E255" s="99"/>
      <c r="F255" s="100">
        <v>0</v>
      </c>
      <c r="G255" s="112"/>
      <c r="H255" s="9"/>
    </row>
    <row r="256" spans="1:8" x14ac:dyDescent="0.25">
      <c r="A256" s="90"/>
      <c r="B256" s="119"/>
      <c r="C256" s="113"/>
      <c r="D256" s="101"/>
      <c r="E256" s="101"/>
      <c r="F256" s="102">
        <f>F255+D256-E256</f>
        <v>0</v>
      </c>
      <c r="G256" s="113"/>
      <c r="H256" s="9"/>
    </row>
    <row r="257" spans="1:8" x14ac:dyDescent="0.25">
      <c r="A257" s="89"/>
      <c r="B257" s="120"/>
      <c r="C257" s="114"/>
      <c r="D257" s="103"/>
      <c r="E257" s="103"/>
      <c r="F257" s="104">
        <f t="shared" ref="F257:F265" si="16">F256+D257-E257</f>
        <v>0</v>
      </c>
      <c r="G257" s="114"/>
      <c r="H257" s="9"/>
    </row>
    <row r="258" spans="1:8" x14ac:dyDescent="0.25">
      <c r="A258" s="90"/>
      <c r="B258" s="119"/>
      <c r="C258" s="113"/>
      <c r="D258" s="101"/>
      <c r="E258" s="101"/>
      <c r="F258" s="102">
        <f t="shared" si="16"/>
        <v>0</v>
      </c>
      <c r="G258" s="113"/>
      <c r="H258" s="9"/>
    </row>
    <row r="259" spans="1:8" x14ac:dyDescent="0.25">
      <c r="A259" s="89"/>
      <c r="B259" s="120"/>
      <c r="C259" s="114"/>
      <c r="D259" s="103"/>
      <c r="E259" s="103"/>
      <c r="F259" s="104">
        <f t="shared" si="16"/>
        <v>0</v>
      </c>
      <c r="G259" s="114"/>
      <c r="H259" s="9"/>
    </row>
    <row r="260" spans="1:8" x14ac:dyDescent="0.25">
      <c r="A260" s="87"/>
      <c r="B260" s="119"/>
      <c r="C260" s="113"/>
      <c r="D260" s="101"/>
      <c r="E260" s="101"/>
      <c r="F260" s="102">
        <f t="shared" si="16"/>
        <v>0</v>
      </c>
      <c r="G260" s="113"/>
      <c r="H260" s="9"/>
    </row>
    <row r="261" spans="1:8" x14ac:dyDescent="0.25">
      <c r="A261" s="88"/>
      <c r="B261" s="120"/>
      <c r="C261" s="114"/>
      <c r="D261" s="103"/>
      <c r="E261" s="103"/>
      <c r="F261" s="104">
        <f t="shared" si="16"/>
        <v>0</v>
      </c>
      <c r="G261" s="114"/>
      <c r="H261" s="9"/>
    </row>
    <row r="262" spans="1:8" x14ac:dyDescent="0.25">
      <c r="A262" s="87"/>
      <c r="B262" s="119"/>
      <c r="C262" s="113"/>
      <c r="D262" s="101"/>
      <c r="E262" s="101"/>
      <c r="F262" s="102">
        <f t="shared" si="16"/>
        <v>0</v>
      </c>
      <c r="G262" s="113"/>
      <c r="H262" s="9"/>
    </row>
    <row r="263" spans="1:8" x14ac:dyDescent="0.25">
      <c r="A263" s="88"/>
      <c r="B263" s="120"/>
      <c r="C263" s="114"/>
      <c r="D263" s="103"/>
      <c r="E263" s="103"/>
      <c r="F263" s="104">
        <f t="shared" si="16"/>
        <v>0</v>
      </c>
      <c r="G263" s="114"/>
      <c r="H263" s="9"/>
    </row>
    <row r="264" spans="1:8" x14ac:dyDescent="0.25">
      <c r="A264" s="87"/>
      <c r="B264" s="119"/>
      <c r="C264" s="113"/>
      <c r="D264" s="101"/>
      <c r="E264" s="101"/>
      <c r="F264" s="102">
        <f t="shared" si="16"/>
        <v>0</v>
      </c>
      <c r="G264" s="113"/>
      <c r="H264" s="9"/>
    </row>
    <row r="265" spans="1:8" x14ac:dyDescent="0.25">
      <c r="A265" s="91"/>
      <c r="B265" s="120"/>
      <c r="C265" s="114"/>
      <c r="D265" s="103"/>
      <c r="E265" s="103"/>
      <c r="F265" s="104">
        <f t="shared" si="16"/>
        <v>0</v>
      </c>
      <c r="G265" s="114"/>
      <c r="H265" s="9"/>
    </row>
    <row r="266" spans="1:8" x14ac:dyDescent="0.25">
      <c r="A266" s="93"/>
      <c r="B266" s="119"/>
      <c r="C266" s="113"/>
      <c r="D266" s="101"/>
      <c r="E266" s="101"/>
      <c r="F266" s="102"/>
      <c r="G266" s="113"/>
      <c r="H266" s="9"/>
    </row>
    <row r="267" spans="1:8" x14ac:dyDescent="0.25">
      <c r="A267" s="91"/>
      <c r="B267" s="120"/>
      <c r="C267" s="114"/>
      <c r="D267" s="103"/>
      <c r="E267" s="103"/>
      <c r="F267" s="104"/>
      <c r="G267" s="114"/>
      <c r="H267" s="9"/>
    </row>
    <row r="268" spans="1:8" x14ac:dyDescent="0.25">
      <c r="A268" s="88"/>
      <c r="B268" s="120"/>
      <c r="C268" s="114"/>
      <c r="D268" s="103"/>
      <c r="E268" s="103"/>
      <c r="F268" s="104"/>
      <c r="G268" s="114"/>
      <c r="H268" s="9"/>
    </row>
    <row r="269" spans="1:8" ht="16.5" x14ac:dyDescent="0.25">
      <c r="A269" s="85" t="s">
        <v>13</v>
      </c>
      <c r="B269" s="116"/>
      <c r="C269" s="111"/>
      <c r="D269" s="97"/>
      <c r="E269" s="97" t="s">
        <v>202</v>
      </c>
      <c r="F269" s="123"/>
      <c r="G269" s="111"/>
      <c r="H269" s="9"/>
    </row>
    <row r="270" spans="1:8" x14ac:dyDescent="0.25">
      <c r="A270" s="109" t="s">
        <v>0</v>
      </c>
      <c r="B270" s="117" t="s">
        <v>14</v>
      </c>
      <c r="C270" s="84" t="s">
        <v>15</v>
      </c>
      <c r="D270" s="98" t="s">
        <v>1</v>
      </c>
      <c r="E270" s="98" t="s">
        <v>2</v>
      </c>
      <c r="F270" s="98" t="s">
        <v>16</v>
      </c>
      <c r="G270" s="84" t="str">
        <f>G281</f>
        <v>D/C</v>
      </c>
      <c r="H270" s="9"/>
    </row>
    <row r="271" spans="1:8" x14ac:dyDescent="0.25">
      <c r="A271" s="86"/>
      <c r="B271" s="118" t="s">
        <v>18</v>
      </c>
      <c r="C271" s="112"/>
      <c r="D271" s="99"/>
      <c r="E271" s="99"/>
      <c r="F271" s="100">
        <v>0</v>
      </c>
      <c r="G271" s="112"/>
      <c r="H271" s="9"/>
    </row>
    <row r="272" spans="1:8" x14ac:dyDescent="0.25">
      <c r="A272" s="90"/>
      <c r="B272" s="119"/>
      <c r="C272" s="113"/>
      <c r="D272" s="101"/>
      <c r="E272" s="101"/>
      <c r="F272" s="102">
        <f>F271+E272-D272</f>
        <v>0</v>
      </c>
      <c r="G272" s="113"/>
      <c r="H272" s="9"/>
    </row>
    <row r="273" spans="1:8" x14ac:dyDescent="0.25">
      <c r="A273" s="89"/>
      <c r="B273" s="120"/>
      <c r="C273" s="114"/>
      <c r="D273" s="103"/>
      <c r="E273" s="103"/>
      <c r="F273" s="104">
        <f t="shared" ref="F273:F276" si="17">F272+E273-D273</f>
        <v>0</v>
      </c>
      <c r="G273" s="114"/>
      <c r="H273" s="9"/>
    </row>
    <row r="274" spans="1:8" x14ac:dyDescent="0.25">
      <c r="A274" s="90"/>
      <c r="B274" s="119"/>
      <c r="C274" s="113"/>
      <c r="D274" s="101"/>
      <c r="E274" s="101"/>
      <c r="F274" s="102">
        <f t="shared" si="17"/>
        <v>0</v>
      </c>
      <c r="G274" s="113"/>
      <c r="H274" s="9"/>
    </row>
    <row r="275" spans="1:8" x14ac:dyDescent="0.25">
      <c r="A275" s="88"/>
      <c r="B275" s="120"/>
      <c r="C275" s="114"/>
      <c r="D275" s="103"/>
      <c r="E275" s="103"/>
      <c r="F275" s="104">
        <f t="shared" si="17"/>
        <v>0</v>
      </c>
      <c r="G275" s="114"/>
      <c r="H275" s="9"/>
    </row>
    <row r="276" spans="1:8" x14ac:dyDescent="0.25">
      <c r="A276" s="87"/>
      <c r="B276" s="119"/>
      <c r="C276" s="113"/>
      <c r="D276" s="101"/>
      <c r="E276" s="101"/>
      <c r="F276" s="102">
        <f t="shared" si="17"/>
        <v>0</v>
      </c>
      <c r="G276" s="113"/>
      <c r="H276" s="9"/>
    </row>
    <row r="277" spans="1:8" x14ac:dyDescent="0.25">
      <c r="A277" s="88"/>
      <c r="B277" s="120"/>
      <c r="C277" s="114"/>
      <c r="D277" s="103"/>
      <c r="E277" s="103"/>
      <c r="F277" s="104"/>
      <c r="G277" s="114"/>
      <c r="H277" s="9"/>
    </row>
    <row r="278" spans="1:8" x14ac:dyDescent="0.25">
      <c r="A278" s="87"/>
      <c r="B278" s="119"/>
      <c r="C278" s="113"/>
      <c r="D278" s="101"/>
      <c r="E278" s="101"/>
      <c r="F278" s="102"/>
      <c r="G278" s="113"/>
      <c r="H278" s="9"/>
    </row>
    <row r="279" spans="1:8" x14ac:dyDescent="0.25">
      <c r="A279" s="88"/>
      <c r="B279" s="120"/>
      <c r="C279" s="114"/>
      <c r="D279" s="103"/>
      <c r="E279" s="103"/>
      <c r="F279" s="104"/>
      <c r="G279" s="114"/>
      <c r="H279" s="9"/>
    </row>
    <row r="280" spans="1:8" ht="16.5" x14ac:dyDescent="0.25">
      <c r="A280" s="85" t="s">
        <v>13</v>
      </c>
      <c r="B280" s="116"/>
      <c r="C280" s="111"/>
      <c r="D280" s="97"/>
      <c r="E280" s="97" t="s">
        <v>202</v>
      </c>
      <c r="F280" s="123"/>
      <c r="G280" s="111"/>
      <c r="H280" s="9"/>
    </row>
    <row r="281" spans="1:8" x14ac:dyDescent="0.25">
      <c r="A281" s="109" t="s">
        <v>0</v>
      </c>
      <c r="B281" s="117" t="s">
        <v>14</v>
      </c>
      <c r="C281" s="84" t="s">
        <v>15</v>
      </c>
      <c r="D281" s="98" t="s">
        <v>1</v>
      </c>
      <c r="E281" s="98" t="s">
        <v>2</v>
      </c>
      <c r="F281" s="98" t="s">
        <v>16</v>
      </c>
      <c r="G281" s="84" t="str">
        <f>G298</f>
        <v>D/C</v>
      </c>
      <c r="H281" s="9"/>
    </row>
    <row r="282" spans="1:8" x14ac:dyDescent="0.25">
      <c r="A282" s="92"/>
      <c r="B282" s="118" t="s">
        <v>18</v>
      </c>
      <c r="C282" s="112"/>
      <c r="D282" s="99"/>
      <c r="E282" s="99"/>
      <c r="F282" s="100">
        <v>0</v>
      </c>
      <c r="G282" s="112"/>
      <c r="H282" s="9"/>
    </row>
    <row r="283" spans="1:8" x14ac:dyDescent="0.25">
      <c r="A283" s="94"/>
      <c r="B283" s="119"/>
      <c r="C283" s="113"/>
      <c r="D283" s="101"/>
      <c r="E283" s="101"/>
      <c r="F283" s="102">
        <f>F282+D283-E283</f>
        <v>0</v>
      </c>
      <c r="G283" s="113"/>
      <c r="H283" s="9"/>
    </row>
    <row r="284" spans="1:8" x14ac:dyDescent="0.25">
      <c r="A284" s="95"/>
      <c r="B284" s="120"/>
      <c r="C284" s="114"/>
      <c r="D284" s="103"/>
      <c r="E284" s="103"/>
      <c r="F284" s="104">
        <f t="shared" ref="F284:F292" si="18">F283+D284-E284</f>
        <v>0</v>
      </c>
      <c r="G284" s="114"/>
      <c r="H284" s="9"/>
    </row>
    <row r="285" spans="1:8" x14ac:dyDescent="0.25">
      <c r="A285" s="94"/>
      <c r="B285" s="119"/>
      <c r="C285" s="113"/>
      <c r="D285" s="101"/>
      <c r="E285" s="101"/>
      <c r="F285" s="102">
        <f t="shared" si="18"/>
        <v>0</v>
      </c>
      <c r="G285" s="113"/>
      <c r="H285" s="9"/>
    </row>
    <row r="286" spans="1:8" x14ac:dyDescent="0.25">
      <c r="A286" s="89"/>
      <c r="B286" s="120"/>
      <c r="C286" s="114"/>
      <c r="D286" s="103"/>
      <c r="E286" s="103"/>
      <c r="F286" s="104">
        <f t="shared" si="18"/>
        <v>0</v>
      </c>
      <c r="G286" s="114"/>
      <c r="H286" s="9"/>
    </row>
    <row r="287" spans="1:8" x14ac:dyDescent="0.25">
      <c r="A287" s="93"/>
      <c r="B287" s="119"/>
      <c r="C287" s="113"/>
      <c r="D287" s="101"/>
      <c r="E287" s="101"/>
      <c r="F287" s="102">
        <f t="shared" si="18"/>
        <v>0</v>
      </c>
      <c r="G287" s="113"/>
      <c r="H287" s="9"/>
    </row>
    <row r="288" spans="1:8" x14ac:dyDescent="0.25">
      <c r="A288" s="91"/>
      <c r="B288" s="120"/>
      <c r="C288" s="114"/>
      <c r="D288" s="103"/>
      <c r="E288" s="103"/>
      <c r="F288" s="104">
        <f t="shared" si="18"/>
        <v>0</v>
      </c>
      <c r="G288" s="114"/>
      <c r="H288" s="9"/>
    </row>
    <row r="289" spans="1:8" x14ac:dyDescent="0.25">
      <c r="A289" s="93"/>
      <c r="B289" s="119"/>
      <c r="C289" s="113"/>
      <c r="D289" s="101"/>
      <c r="E289" s="101"/>
      <c r="F289" s="102">
        <f t="shared" si="18"/>
        <v>0</v>
      </c>
      <c r="G289" s="113"/>
      <c r="H289" s="9"/>
    </row>
    <row r="290" spans="1:8" x14ac:dyDescent="0.25">
      <c r="A290" s="91"/>
      <c r="B290" s="120"/>
      <c r="C290" s="114"/>
      <c r="D290" s="103"/>
      <c r="E290" s="103"/>
      <c r="F290" s="104">
        <f t="shared" si="18"/>
        <v>0</v>
      </c>
      <c r="G290" s="114"/>
      <c r="H290" s="9"/>
    </row>
    <row r="291" spans="1:8" x14ac:dyDescent="0.25">
      <c r="A291" s="93"/>
      <c r="B291" s="119"/>
      <c r="C291" s="113"/>
      <c r="D291" s="101"/>
      <c r="E291" s="101"/>
      <c r="F291" s="102">
        <f t="shared" si="18"/>
        <v>0</v>
      </c>
      <c r="G291" s="113"/>
      <c r="H291" s="9"/>
    </row>
    <row r="292" spans="1:8" x14ac:dyDescent="0.25">
      <c r="A292" s="91"/>
      <c r="B292" s="120"/>
      <c r="C292" s="114"/>
      <c r="D292" s="103"/>
      <c r="E292" s="103"/>
      <c r="F292" s="104">
        <f t="shared" si="18"/>
        <v>0</v>
      </c>
      <c r="G292" s="114"/>
      <c r="H292" s="9"/>
    </row>
    <row r="293" spans="1:8" x14ac:dyDescent="0.25">
      <c r="A293" s="93"/>
      <c r="B293" s="119"/>
      <c r="C293" s="113"/>
      <c r="D293" s="101"/>
      <c r="E293" s="101"/>
      <c r="F293" s="102"/>
      <c r="G293" s="113"/>
      <c r="H293" s="9"/>
    </row>
    <row r="294" spans="1:8" x14ac:dyDescent="0.25">
      <c r="A294" s="91"/>
      <c r="B294" s="120"/>
      <c r="C294" s="114"/>
      <c r="D294" s="103"/>
      <c r="E294" s="103"/>
      <c r="F294" s="104"/>
      <c r="G294" s="114"/>
      <c r="H294" s="9"/>
    </row>
    <row r="295" spans="1:8" x14ac:dyDescent="0.25">
      <c r="A295" s="93"/>
      <c r="B295" s="119"/>
      <c r="C295" s="113"/>
      <c r="D295" s="101"/>
      <c r="E295" s="101"/>
      <c r="F295" s="102"/>
      <c r="G295" s="113"/>
      <c r="H295" s="9"/>
    </row>
    <row r="296" spans="1:8" x14ac:dyDescent="0.25">
      <c r="A296" s="88"/>
      <c r="B296" s="120"/>
      <c r="C296" s="114"/>
      <c r="D296" s="103"/>
      <c r="E296" s="103"/>
      <c r="F296" s="104"/>
      <c r="G296" s="114"/>
      <c r="H296" s="9"/>
    </row>
    <row r="297" spans="1:8" ht="16.5" x14ac:dyDescent="0.25">
      <c r="A297" s="85" t="s">
        <v>13</v>
      </c>
      <c r="B297" s="116"/>
      <c r="C297" s="111"/>
      <c r="D297" s="97"/>
      <c r="E297" s="97" t="s">
        <v>202</v>
      </c>
      <c r="F297" s="123"/>
      <c r="G297" s="111"/>
      <c r="H297" s="9"/>
    </row>
    <row r="298" spans="1:8" x14ac:dyDescent="0.25">
      <c r="A298" s="109" t="s">
        <v>0</v>
      </c>
      <c r="B298" s="117" t="s">
        <v>14</v>
      </c>
      <c r="C298" s="84" t="s">
        <v>15</v>
      </c>
      <c r="D298" s="98" t="s">
        <v>1</v>
      </c>
      <c r="E298" s="98" t="s">
        <v>2</v>
      </c>
      <c r="F298" s="98" t="s">
        <v>16</v>
      </c>
      <c r="G298" s="84" t="s">
        <v>17</v>
      </c>
      <c r="H298" s="9"/>
    </row>
    <row r="299" spans="1:8" x14ac:dyDescent="0.25">
      <c r="A299" s="86"/>
      <c r="B299" s="118" t="s">
        <v>18</v>
      </c>
      <c r="C299" s="112"/>
      <c r="D299" s="99"/>
      <c r="E299" s="99"/>
      <c r="F299" s="100">
        <v>0</v>
      </c>
      <c r="G299" s="112"/>
      <c r="H299" s="9"/>
    </row>
    <row r="300" spans="1:8" x14ac:dyDescent="0.25">
      <c r="A300" s="90"/>
      <c r="B300" s="119"/>
      <c r="C300" s="113"/>
      <c r="D300" s="101"/>
      <c r="E300" s="101"/>
      <c r="F300" s="102">
        <f>F299+E300-D300</f>
        <v>0</v>
      </c>
      <c r="G300" s="113"/>
      <c r="H300" s="9"/>
    </row>
    <row r="301" spans="1:8" x14ac:dyDescent="0.25">
      <c r="A301" s="88"/>
      <c r="B301" s="120"/>
      <c r="C301" s="114"/>
      <c r="D301" s="103"/>
      <c r="E301" s="103"/>
      <c r="F301" s="104">
        <f>F300+E301-D301</f>
        <v>0</v>
      </c>
      <c r="G301" s="114"/>
      <c r="H301" s="9"/>
    </row>
    <row r="302" spans="1:8" x14ac:dyDescent="0.25">
      <c r="A302" s="87"/>
      <c r="B302" s="119"/>
      <c r="C302" s="113"/>
      <c r="D302" s="101"/>
      <c r="E302" s="101"/>
      <c r="F302" s="102"/>
      <c r="G302" s="113"/>
      <c r="H302" s="9"/>
    </row>
    <row r="303" spans="1:8" x14ac:dyDescent="0.25">
      <c r="A303" s="88"/>
      <c r="B303" s="120"/>
      <c r="C303" s="114"/>
      <c r="D303" s="103"/>
      <c r="E303" s="103"/>
      <c r="F303" s="104"/>
      <c r="G303" s="114"/>
      <c r="H303" s="9"/>
    </row>
    <row r="304" spans="1:8" x14ac:dyDescent="0.25">
      <c r="A304" s="87"/>
      <c r="B304" s="119"/>
      <c r="C304" s="113"/>
      <c r="D304" s="101"/>
      <c r="E304" s="101"/>
      <c r="F304" s="102"/>
      <c r="G304" s="113"/>
      <c r="H304" s="9"/>
    </row>
    <row r="305" spans="1:8" x14ac:dyDescent="0.25">
      <c r="A305" s="88"/>
      <c r="B305" s="120"/>
      <c r="C305" s="114"/>
      <c r="D305" s="103"/>
      <c r="E305" s="103"/>
      <c r="F305" s="104"/>
      <c r="G305" s="114"/>
      <c r="H305" s="9"/>
    </row>
    <row r="306" spans="1:8" ht="16.5" x14ac:dyDescent="0.25">
      <c r="A306" s="85" t="s">
        <v>13</v>
      </c>
      <c r="B306" s="116"/>
      <c r="C306" s="111"/>
      <c r="D306" s="97"/>
      <c r="E306" s="97" t="s">
        <v>202</v>
      </c>
      <c r="F306" s="123"/>
      <c r="G306" s="111"/>
      <c r="H306" s="9"/>
    </row>
    <row r="307" spans="1:8" x14ac:dyDescent="0.25">
      <c r="A307" s="109" t="s">
        <v>0</v>
      </c>
      <c r="B307" s="117" t="s">
        <v>14</v>
      </c>
      <c r="C307" s="84" t="s">
        <v>15</v>
      </c>
      <c r="D307" s="98" t="s">
        <v>1</v>
      </c>
      <c r="E307" s="98" t="s">
        <v>2</v>
      </c>
      <c r="F307" s="98" t="s">
        <v>16</v>
      </c>
      <c r="G307" s="84" t="s">
        <v>17</v>
      </c>
      <c r="H307" s="9"/>
    </row>
    <row r="308" spans="1:8" x14ac:dyDescent="0.25">
      <c r="A308" s="86"/>
      <c r="B308" s="118" t="s">
        <v>18</v>
      </c>
      <c r="C308" s="112"/>
      <c r="D308" s="99"/>
      <c r="E308" s="99"/>
      <c r="F308" s="100">
        <v>0</v>
      </c>
      <c r="G308" s="112"/>
      <c r="H308" s="9"/>
    </row>
    <row r="309" spans="1:8" x14ac:dyDescent="0.25">
      <c r="A309" s="90"/>
      <c r="B309" s="119"/>
      <c r="C309" s="113"/>
      <c r="D309" s="101"/>
      <c r="E309" s="101"/>
      <c r="F309" s="102">
        <f>F308+E309</f>
        <v>0</v>
      </c>
      <c r="G309" s="113"/>
      <c r="H309" s="9"/>
    </row>
    <row r="310" spans="1:8" x14ac:dyDescent="0.25">
      <c r="A310" s="89"/>
      <c r="B310" s="120"/>
      <c r="C310" s="114"/>
      <c r="D310" s="103"/>
      <c r="E310" s="103"/>
      <c r="F310" s="104">
        <f>F309+E310-D310</f>
        <v>0</v>
      </c>
      <c r="G310" s="114"/>
      <c r="H310" s="9"/>
    </row>
    <row r="311" spans="1:8" x14ac:dyDescent="0.25">
      <c r="A311" s="87"/>
      <c r="B311" s="119"/>
      <c r="C311" s="113"/>
      <c r="D311" s="101"/>
      <c r="E311" s="101"/>
      <c r="F311" s="102"/>
      <c r="G311" s="113"/>
      <c r="H311" s="9"/>
    </row>
    <row r="312" spans="1:8" x14ac:dyDescent="0.25">
      <c r="A312" s="88"/>
      <c r="B312" s="120"/>
      <c r="C312" s="114"/>
      <c r="D312" s="103"/>
      <c r="E312" s="103"/>
      <c r="F312" s="104"/>
      <c r="G312" s="114"/>
      <c r="H312" s="9"/>
    </row>
    <row r="313" spans="1:8" x14ac:dyDescent="0.25">
      <c r="A313" s="88"/>
      <c r="B313" s="120"/>
      <c r="C313" s="114"/>
      <c r="D313" s="103"/>
      <c r="E313" s="103"/>
      <c r="F313" s="104"/>
      <c r="G313" s="114"/>
      <c r="H313" s="9"/>
    </row>
    <row r="314" spans="1:8" ht="16.5" x14ac:dyDescent="0.25">
      <c r="A314" s="85" t="s">
        <v>13</v>
      </c>
      <c r="B314" s="116"/>
      <c r="C314" s="111"/>
      <c r="D314" s="97"/>
      <c r="E314" s="97" t="s">
        <v>202</v>
      </c>
      <c r="F314" s="123"/>
      <c r="G314" s="111"/>
      <c r="H314" s="9"/>
    </row>
    <row r="315" spans="1:8" x14ac:dyDescent="0.25">
      <c r="A315" s="109" t="s">
        <v>0</v>
      </c>
      <c r="B315" s="117" t="s">
        <v>14</v>
      </c>
      <c r="C315" s="84" t="s">
        <v>15</v>
      </c>
      <c r="D315" s="98" t="s">
        <v>1</v>
      </c>
      <c r="E315" s="98" t="s">
        <v>2</v>
      </c>
      <c r="F315" s="98" t="s">
        <v>16</v>
      </c>
      <c r="G315" s="84" t="s">
        <v>17</v>
      </c>
      <c r="H315" s="9"/>
    </row>
    <row r="316" spans="1:8" x14ac:dyDescent="0.25">
      <c r="A316" s="86"/>
      <c r="B316" s="118" t="s">
        <v>18</v>
      </c>
      <c r="C316" s="112"/>
      <c r="D316" s="99"/>
      <c r="E316" s="99"/>
      <c r="F316" s="100">
        <v>0</v>
      </c>
      <c r="G316" s="112"/>
      <c r="H316" s="9"/>
    </row>
    <row r="317" spans="1:8" x14ac:dyDescent="0.25">
      <c r="A317" s="90"/>
      <c r="B317" s="119"/>
      <c r="C317" s="113"/>
      <c r="D317" s="101"/>
      <c r="E317" s="101"/>
      <c r="F317" s="102">
        <f>F316+D317-E317</f>
        <v>0</v>
      </c>
      <c r="G317" s="113"/>
      <c r="H317" s="9"/>
    </row>
    <row r="318" spans="1:8" x14ac:dyDescent="0.25">
      <c r="A318" s="88"/>
      <c r="B318" s="120"/>
      <c r="C318" s="114"/>
      <c r="D318" s="103"/>
      <c r="E318" s="103"/>
      <c r="F318" s="104">
        <f>F317+D318-E318</f>
        <v>0</v>
      </c>
      <c r="G318" s="114"/>
      <c r="H318" s="9"/>
    </row>
    <row r="319" spans="1:8" x14ac:dyDescent="0.25">
      <c r="A319" s="90"/>
      <c r="B319" s="119"/>
      <c r="C319" s="113"/>
      <c r="D319" s="101"/>
      <c r="E319" s="101"/>
      <c r="F319" s="102">
        <f>F318+D319-E319</f>
        <v>0</v>
      </c>
      <c r="G319" s="113"/>
      <c r="H319" s="9"/>
    </row>
    <row r="320" spans="1:8" x14ac:dyDescent="0.25">
      <c r="A320" s="88"/>
      <c r="B320" s="120"/>
      <c r="C320" s="114"/>
      <c r="D320" s="103"/>
      <c r="E320" s="103"/>
      <c r="F320" s="104"/>
      <c r="G320" s="114"/>
      <c r="H320" s="9"/>
    </row>
    <row r="321" spans="1:8" x14ac:dyDescent="0.25">
      <c r="A321" s="87"/>
      <c r="B321" s="119"/>
      <c r="C321" s="113"/>
      <c r="D321" s="101"/>
      <c r="E321" s="101"/>
      <c r="F321" s="102"/>
      <c r="G321" s="113"/>
      <c r="H321" s="9"/>
    </row>
    <row r="322" spans="1:8" x14ac:dyDescent="0.25">
      <c r="A322" s="88"/>
      <c r="B322" s="120"/>
      <c r="C322" s="114"/>
      <c r="D322" s="103"/>
      <c r="E322" s="103"/>
      <c r="F322" s="104"/>
      <c r="G322" s="114"/>
      <c r="H322" s="9"/>
    </row>
    <row r="323" spans="1:8" ht="16.5" x14ac:dyDescent="0.25">
      <c r="A323" s="85" t="s">
        <v>13</v>
      </c>
      <c r="B323" s="116"/>
      <c r="C323" s="111"/>
      <c r="D323" s="97"/>
      <c r="E323" s="97" t="s">
        <v>202</v>
      </c>
      <c r="F323" s="123"/>
      <c r="G323" s="111"/>
      <c r="H323" s="9"/>
    </row>
    <row r="324" spans="1:8" x14ac:dyDescent="0.25">
      <c r="A324" s="109" t="s">
        <v>0</v>
      </c>
      <c r="B324" s="117" t="s">
        <v>14</v>
      </c>
      <c r="C324" s="84" t="s">
        <v>15</v>
      </c>
      <c r="D324" s="98" t="s">
        <v>1</v>
      </c>
      <c r="E324" s="98" t="s">
        <v>2</v>
      </c>
      <c r="F324" s="98" t="s">
        <v>16</v>
      </c>
      <c r="G324" s="84" t="s">
        <v>17</v>
      </c>
      <c r="H324" s="9"/>
    </row>
    <row r="325" spans="1:8" x14ac:dyDescent="0.25">
      <c r="A325" s="86"/>
      <c r="B325" s="118" t="s">
        <v>18</v>
      </c>
      <c r="C325" s="112"/>
      <c r="D325" s="99"/>
      <c r="E325" s="99"/>
      <c r="F325" s="100">
        <v>0</v>
      </c>
      <c r="G325" s="112"/>
      <c r="H325" s="9"/>
    </row>
    <row r="326" spans="1:8" x14ac:dyDescent="0.25">
      <c r="A326" s="90"/>
      <c r="B326" s="119"/>
      <c r="C326" s="113"/>
      <c r="D326" s="101"/>
      <c r="E326" s="101"/>
      <c r="F326" s="102">
        <f>F325+E326</f>
        <v>0</v>
      </c>
      <c r="G326" s="113"/>
      <c r="H326" s="9"/>
    </row>
    <row r="327" spans="1:8" x14ac:dyDescent="0.25">
      <c r="A327" s="89"/>
      <c r="B327" s="120"/>
      <c r="C327" s="114"/>
      <c r="D327" s="103"/>
      <c r="E327" s="103"/>
      <c r="F327" s="104">
        <f>F326+E327-D327</f>
        <v>0</v>
      </c>
      <c r="G327" s="114"/>
      <c r="H327" s="9"/>
    </row>
    <row r="328" spans="1:8" x14ac:dyDescent="0.25">
      <c r="A328" s="87"/>
      <c r="B328" s="119"/>
      <c r="C328" s="113"/>
      <c r="D328" s="101"/>
      <c r="E328" s="101"/>
      <c r="F328" s="102">
        <f>F327+E328-D328</f>
        <v>0</v>
      </c>
      <c r="G328" s="113"/>
      <c r="H328" s="9"/>
    </row>
    <row r="329" spans="1:8" x14ac:dyDescent="0.25">
      <c r="A329" s="88"/>
      <c r="B329" s="120"/>
      <c r="C329" s="114"/>
      <c r="D329" s="103"/>
      <c r="E329" s="103"/>
      <c r="F329" s="104"/>
      <c r="G329" s="114"/>
      <c r="H329" s="9"/>
    </row>
    <row r="330" spans="1:8" x14ac:dyDescent="0.25">
      <c r="A330" s="87"/>
      <c r="B330" s="119"/>
      <c r="C330" s="113"/>
      <c r="D330" s="101"/>
      <c r="E330" s="101"/>
      <c r="F330" s="102"/>
      <c r="G330" s="113"/>
      <c r="H330" s="9"/>
    </row>
    <row r="331" spans="1:8" x14ac:dyDescent="0.25">
      <c r="A331" s="88"/>
      <c r="B331" s="120"/>
      <c r="C331" s="114"/>
      <c r="D331" s="103"/>
      <c r="E331" s="103"/>
      <c r="F331" s="104"/>
      <c r="G331" s="114"/>
      <c r="H331" s="9"/>
    </row>
    <row r="332" spans="1:8" ht="16.5" x14ac:dyDescent="0.25">
      <c r="A332" s="85" t="s">
        <v>13</v>
      </c>
      <c r="B332" s="116"/>
      <c r="C332" s="111"/>
      <c r="D332" s="97"/>
      <c r="E332" s="97" t="s">
        <v>202</v>
      </c>
      <c r="F332" s="123"/>
      <c r="G332" s="111"/>
      <c r="H332" s="9"/>
    </row>
    <row r="333" spans="1:8" x14ac:dyDescent="0.25">
      <c r="A333" s="109" t="s">
        <v>0</v>
      </c>
      <c r="B333" s="117" t="s">
        <v>14</v>
      </c>
      <c r="C333" s="84" t="s">
        <v>15</v>
      </c>
      <c r="D333" s="98" t="s">
        <v>1</v>
      </c>
      <c r="E333" s="98" t="s">
        <v>2</v>
      </c>
      <c r="F333" s="98" t="s">
        <v>16</v>
      </c>
      <c r="G333" s="84" t="s">
        <v>17</v>
      </c>
      <c r="H333" s="9"/>
    </row>
    <row r="334" spans="1:8" x14ac:dyDescent="0.25">
      <c r="A334" s="86"/>
      <c r="B334" s="118" t="s">
        <v>18</v>
      </c>
      <c r="C334" s="112"/>
      <c r="D334" s="99"/>
      <c r="E334" s="99"/>
      <c r="F334" s="100">
        <v>0</v>
      </c>
      <c r="G334" s="112"/>
      <c r="H334" s="9"/>
    </row>
    <row r="335" spans="1:8" x14ac:dyDescent="0.25">
      <c r="A335" s="87"/>
      <c r="B335" s="119"/>
      <c r="C335" s="113"/>
      <c r="D335" s="101"/>
      <c r="E335" s="101"/>
      <c r="F335" s="102">
        <f>F334+E335-D335</f>
        <v>0</v>
      </c>
      <c r="G335" s="113"/>
      <c r="H335" s="9"/>
    </row>
    <row r="336" spans="1:8" x14ac:dyDescent="0.25">
      <c r="A336" s="88"/>
      <c r="B336" s="120"/>
      <c r="C336" s="114"/>
      <c r="D336" s="103"/>
      <c r="E336" s="103"/>
      <c r="F336" s="104">
        <f>F335+E336-D336</f>
        <v>0</v>
      </c>
      <c r="G336" s="114"/>
      <c r="H336" s="9"/>
    </row>
    <row r="337" spans="1:8" x14ac:dyDescent="0.25">
      <c r="A337" s="87"/>
      <c r="B337" s="119"/>
      <c r="C337" s="113"/>
      <c r="D337" s="101"/>
      <c r="E337" s="101"/>
      <c r="F337" s="102">
        <f>F336+E337-D337</f>
        <v>0</v>
      </c>
      <c r="G337" s="113"/>
      <c r="H337" s="9"/>
    </row>
    <row r="338" spans="1:8" x14ac:dyDescent="0.25">
      <c r="A338" s="88"/>
      <c r="B338" s="120"/>
      <c r="C338" s="114"/>
      <c r="D338" s="103"/>
      <c r="E338" s="103"/>
      <c r="F338" s="104"/>
      <c r="G338" s="114"/>
      <c r="H338" s="9"/>
    </row>
    <row r="339" spans="1:8" x14ac:dyDescent="0.25">
      <c r="A339" s="88"/>
      <c r="B339" s="120"/>
      <c r="C339" s="114"/>
      <c r="D339" s="103"/>
      <c r="E339" s="103"/>
      <c r="F339" s="104"/>
      <c r="G339" s="114"/>
      <c r="H339" s="9"/>
    </row>
    <row r="340" spans="1:8" ht="16.5" x14ac:dyDescent="0.25">
      <c r="A340" s="85" t="s">
        <v>13</v>
      </c>
      <c r="B340" s="116"/>
      <c r="C340" s="111"/>
      <c r="D340" s="97"/>
      <c r="E340" s="97" t="s">
        <v>202</v>
      </c>
      <c r="F340" s="123"/>
      <c r="G340" s="111"/>
      <c r="H340" s="9"/>
    </row>
    <row r="341" spans="1:8" x14ac:dyDescent="0.25">
      <c r="A341" s="109" t="s">
        <v>0</v>
      </c>
      <c r="B341" s="117" t="s">
        <v>14</v>
      </c>
      <c r="C341" s="84" t="s">
        <v>15</v>
      </c>
      <c r="D341" s="98" t="s">
        <v>1</v>
      </c>
      <c r="E341" s="98" t="s">
        <v>2</v>
      </c>
      <c r="F341" s="98" t="s">
        <v>16</v>
      </c>
      <c r="G341" s="84" t="s">
        <v>17</v>
      </c>
      <c r="H341" s="9"/>
    </row>
    <row r="342" spans="1:8" x14ac:dyDescent="0.25">
      <c r="A342" s="86"/>
      <c r="B342" s="118" t="s">
        <v>18</v>
      </c>
      <c r="C342" s="112"/>
      <c r="D342" s="99"/>
      <c r="E342" s="99"/>
      <c r="F342" s="100">
        <v>0</v>
      </c>
      <c r="G342" s="112"/>
      <c r="H342" s="9"/>
    </row>
    <row r="343" spans="1:8" x14ac:dyDescent="0.25">
      <c r="A343" s="87"/>
      <c r="B343" s="119"/>
      <c r="C343" s="113"/>
      <c r="D343" s="101"/>
      <c r="E343" s="101"/>
      <c r="F343" s="102">
        <f>F342+E343-D343</f>
        <v>0</v>
      </c>
      <c r="G343" s="113"/>
      <c r="H343" s="9"/>
    </row>
    <row r="344" spans="1:8" x14ac:dyDescent="0.25">
      <c r="A344" s="88"/>
      <c r="B344" s="120"/>
      <c r="C344" s="114"/>
      <c r="D344" s="103"/>
      <c r="E344" s="103"/>
      <c r="F344" s="104">
        <f>F343+E344-D344</f>
        <v>0</v>
      </c>
      <c r="G344" s="114"/>
      <c r="H344" s="9"/>
    </row>
    <row r="345" spans="1:8" x14ac:dyDescent="0.25">
      <c r="A345" s="87"/>
      <c r="B345" s="119"/>
      <c r="C345" s="113"/>
      <c r="D345" s="101"/>
      <c r="E345" s="101"/>
      <c r="F345" s="102">
        <f>F344+E345-D345</f>
        <v>0</v>
      </c>
      <c r="G345" s="113"/>
      <c r="H345" s="9"/>
    </row>
    <row r="346" spans="1:8" x14ac:dyDescent="0.25">
      <c r="A346" s="88"/>
      <c r="B346" s="120"/>
      <c r="C346" s="114"/>
      <c r="D346" s="103"/>
      <c r="E346" s="103"/>
      <c r="F346" s="104"/>
      <c r="G346" s="114"/>
      <c r="H346" s="9"/>
    </row>
    <row r="347" spans="1:8" x14ac:dyDescent="0.25">
      <c r="A347" s="88"/>
      <c r="B347" s="120"/>
      <c r="C347" s="114"/>
      <c r="D347" s="103"/>
      <c r="E347" s="103"/>
      <c r="F347" s="104"/>
      <c r="G347" s="114"/>
      <c r="H347" s="9"/>
    </row>
    <row r="348" spans="1:8" ht="16.5" x14ac:dyDescent="0.25">
      <c r="A348" s="85" t="s">
        <v>13</v>
      </c>
      <c r="B348" s="116"/>
      <c r="C348" s="111"/>
      <c r="D348" s="97"/>
      <c r="E348" s="97" t="s">
        <v>202</v>
      </c>
      <c r="F348" s="123"/>
      <c r="G348" s="111"/>
      <c r="H348" s="9"/>
    </row>
    <row r="349" spans="1:8" x14ac:dyDescent="0.25">
      <c r="A349" s="109" t="s">
        <v>0</v>
      </c>
      <c r="B349" s="117" t="s">
        <v>14</v>
      </c>
      <c r="C349" s="84" t="s">
        <v>15</v>
      </c>
      <c r="D349" s="98" t="s">
        <v>1</v>
      </c>
      <c r="E349" s="98" t="s">
        <v>2</v>
      </c>
      <c r="F349" s="98" t="s">
        <v>16</v>
      </c>
      <c r="G349" s="84" t="s">
        <v>17</v>
      </c>
      <c r="H349" s="9"/>
    </row>
    <row r="350" spans="1:8" x14ac:dyDescent="0.25">
      <c r="A350" s="86"/>
      <c r="B350" s="118" t="s">
        <v>18</v>
      </c>
      <c r="C350" s="112"/>
      <c r="D350" s="99"/>
      <c r="E350" s="99"/>
      <c r="F350" s="100">
        <v>0</v>
      </c>
      <c r="G350" s="112"/>
      <c r="H350" s="9"/>
    </row>
    <row r="351" spans="1:8" x14ac:dyDescent="0.25">
      <c r="A351" s="87"/>
      <c r="B351" s="119"/>
      <c r="C351" s="113"/>
      <c r="D351" s="101"/>
      <c r="E351" s="101"/>
      <c r="F351" s="102">
        <f>F350+D351-E351</f>
        <v>0</v>
      </c>
      <c r="G351" s="113"/>
      <c r="H351" s="9"/>
    </row>
    <row r="352" spans="1:8" x14ac:dyDescent="0.25">
      <c r="A352" s="88"/>
      <c r="B352" s="120"/>
      <c r="C352" s="114"/>
      <c r="D352" s="103"/>
      <c r="E352" s="103"/>
      <c r="F352" s="104">
        <f>F351+D352-E352</f>
        <v>0</v>
      </c>
      <c r="G352" s="114"/>
      <c r="H352" s="9"/>
    </row>
    <row r="353" spans="1:8" x14ac:dyDescent="0.25">
      <c r="A353" s="87"/>
      <c r="B353" s="119"/>
      <c r="C353" s="113"/>
      <c r="D353" s="101"/>
      <c r="E353" s="101"/>
      <c r="F353" s="102"/>
      <c r="G353" s="113"/>
      <c r="H353" s="9"/>
    </row>
    <row r="354" spans="1:8" x14ac:dyDescent="0.25">
      <c r="A354" s="88"/>
      <c r="B354" s="120"/>
      <c r="C354" s="114"/>
      <c r="D354" s="103"/>
      <c r="E354" s="103"/>
      <c r="F354" s="104"/>
      <c r="G354" s="114"/>
      <c r="H354" s="9"/>
    </row>
    <row r="355" spans="1:8" x14ac:dyDescent="0.25">
      <c r="A355" s="88"/>
      <c r="B355" s="120"/>
      <c r="C355" s="114"/>
      <c r="D355" s="103"/>
      <c r="E355" s="103"/>
      <c r="F355" s="104"/>
      <c r="G355" s="114"/>
      <c r="H355" s="9"/>
    </row>
    <row r="356" spans="1:8" ht="16.5" x14ac:dyDescent="0.25">
      <c r="A356" s="85" t="s">
        <v>13</v>
      </c>
      <c r="B356" s="116"/>
      <c r="C356" s="111"/>
      <c r="D356" s="97"/>
      <c r="E356" s="97" t="s">
        <v>202</v>
      </c>
      <c r="F356" s="123"/>
      <c r="G356" s="111"/>
      <c r="H356" s="9"/>
    </row>
    <row r="357" spans="1:8" x14ac:dyDescent="0.25">
      <c r="A357" s="109" t="s">
        <v>0</v>
      </c>
      <c r="B357" s="117" t="s">
        <v>14</v>
      </c>
      <c r="C357" s="84" t="s">
        <v>15</v>
      </c>
      <c r="D357" s="98" t="s">
        <v>1</v>
      </c>
      <c r="E357" s="98" t="s">
        <v>2</v>
      </c>
      <c r="F357" s="98" t="s">
        <v>16</v>
      </c>
      <c r="G357" s="84" t="s">
        <v>17</v>
      </c>
      <c r="H357" s="9"/>
    </row>
    <row r="358" spans="1:8" x14ac:dyDescent="0.25">
      <c r="A358" s="86"/>
      <c r="B358" s="118" t="s">
        <v>18</v>
      </c>
      <c r="C358" s="112"/>
      <c r="D358" s="99"/>
      <c r="E358" s="99"/>
      <c r="F358" s="100">
        <v>0</v>
      </c>
      <c r="G358" s="112"/>
      <c r="H358" s="9"/>
    </row>
    <row r="359" spans="1:8" x14ac:dyDescent="0.25">
      <c r="A359" s="87"/>
      <c r="B359" s="119"/>
      <c r="C359" s="113"/>
      <c r="D359" s="101"/>
      <c r="E359" s="101"/>
      <c r="F359" s="102">
        <f>F358+D359-E359</f>
        <v>0</v>
      </c>
      <c r="G359" s="113"/>
      <c r="H359" s="9"/>
    </row>
    <row r="360" spans="1:8" x14ac:dyDescent="0.25">
      <c r="A360" s="88"/>
      <c r="B360" s="120"/>
      <c r="C360" s="114"/>
      <c r="D360" s="103"/>
      <c r="E360" s="103"/>
      <c r="F360" s="104">
        <f>F359+D360-E360</f>
        <v>0</v>
      </c>
      <c r="G360" s="114"/>
      <c r="H360" s="9"/>
    </row>
    <row r="361" spans="1:8" x14ac:dyDescent="0.25">
      <c r="A361" s="87"/>
      <c r="B361" s="119"/>
      <c r="C361" s="113"/>
      <c r="D361" s="101"/>
      <c r="E361" s="101"/>
      <c r="F361" s="102"/>
      <c r="G361" s="113"/>
      <c r="H361" s="9"/>
    </row>
    <row r="362" spans="1:8" x14ac:dyDescent="0.25">
      <c r="A362" s="88"/>
      <c r="B362" s="120"/>
      <c r="C362" s="114"/>
      <c r="D362" s="103"/>
      <c r="E362" s="103"/>
      <c r="F362" s="104"/>
      <c r="G362" s="114"/>
      <c r="H362" s="9"/>
    </row>
    <row r="363" spans="1:8" x14ac:dyDescent="0.25">
      <c r="A363" s="88"/>
      <c r="B363" s="120"/>
      <c r="C363" s="114"/>
      <c r="D363" s="103"/>
      <c r="E363" s="103"/>
      <c r="F363" s="104"/>
      <c r="G363" s="114"/>
      <c r="H363" s="9"/>
    </row>
    <row r="364" spans="1:8" ht="16.5" x14ac:dyDescent="0.25">
      <c r="A364" s="85" t="s">
        <v>13</v>
      </c>
      <c r="B364" s="116"/>
      <c r="C364" s="111"/>
      <c r="D364" s="97"/>
      <c r="E364" s="97" t="s">
        <v>202</v>
      </c>
      <c r="F364" s="123"/>
      <c r="G364" s="111"/>
      <c r="H364" s="9"/>
    </row>
    <row r="365" spans="1:8" x14ac:dyDescent="0.25">
      <c r="A365" s="109" t="s">
        <v>0</v>
      </c>
      <c r="B365" s="117" t="s">
        <v>14</v>
      </c>
      <c r="C365" s="84" t="s">
        <v>15</v>
      </c>
      <c r="D365" s="98" t="s">
        <v>1</v>
      </c>
      <c r="E365" s="98" t="s">
        <v>2</v>
      </c>
      <c r="F365" s="98" t="s">
        <v>16</v>
      </c>
      <c r="G365" s="84" t="s">
        <v>17</v>
      </c>
      <c r="H365" s="9"/>
    </row>
    <row r="366" spans="1:8" x14ac:dyDescent="0.25">
      <c r="A366" s="86"/>
      <c r="B366" s="118" t="s">
        <v>18</v>
      </c>
      <c r="C366" s="112"/>
      <c r="D366" s="99"/>
      <c r="E366" s="99"/>
      <c r="F366" s="100">
        <v>0</v>
      </c>
      <c r="G366" s="112"/>
      <c r="H366" s="9"/>
    </row>
    <row r="367" spans="1:8" x14ac:dyDescent="0.25">
      <c r="A367" s="87"/>
      <c r="B367" s="119"/>
      <c r="C367" s="113"/>
      <c r="D367" s="101"/>
      <c r="E367" s="101"/>
      <c r="F367" s="102">
        <f>F366+D367-E367</f>
        <v>0</v>
      </c>
      <c r="G367" s="113"/>
      <c r="H367" s="9"/>
    </row>
    <row r="368" spans="1:8" x14ac:dyDescent="0.25">
      <c r="A368" s="88"/>
      <c r="B368" s="120"/>
      <c r="C368" s="114"/>
      <c r="D368" s="103"/>
      <c r="E368" s="103"/>
      <c r="F368" s="104">
        <f>F367+D368-E368</f>
        <v>0</v>
      </c>
      <c r="G368" s="114"/>
      <c r="H368" s="9"/>
    </row>
    <row r="369" spans="1:8" x14ac:dyDescent="0.25">
      <c r="A369" s="87"/>
      <c r="B369" s="119"/>
      <c r="C369" s="113"/>
      <c r="D369" s="101"/>
      <c r="E369" s="101"/>
      <c r="F369" s="102"/>
      <c r="G369" s="113"/>
      <c r="H369" s="9"/>
    </row>
    <row r="370" spans="1:8" x14ac:dyDescent="0.25">
      <c r="A370" s="88"/>
      <c r="B370" s="120"/>
      <c r="C370" s="114"/>
      <c r="D370" s="103"/>
      <c r="E370" s="103"/>
      <c r="F370" s="104"/>
      <c r="G370" s="114"/>
      <c r="H370" s="9"/>
    </row>
    <row r="371" spans="1:8" ht="16.5" x14ac:dyDescent="0.25">
      <c r="A371" s="85" t="s">
        <v>13</v>
      </c>
      <c r="B371" s="116"/>
      <c r="C371" s="111"/>
      <c r="D371" s="97"/>
      <c r="E371" s="97" t="s">
        <v>202</v>
      </c>
      <c r="F371" s="123"/>
      <c r="G371" s="111"/>
      <c r="H371" s="9"/>
    </row>
    <row r="372" spans="1:8" x14ac:dyDescent="0.25">
      <c r="A372" s="109" t="s">
        <v>0</v>
      </c>
      <c r="B372" s="117" t="s">
        <v>14</v>
      </c>
      <c r="C372" s="84" t="s">
        <v>15</v>
      </c>
      <c r="D372" s="98" t="s">
        <v>1</v>
      </c>
      <c r="E372" s="98" t="s">
        <v>2</v>
      </c>
      <c r="F372" s="98" t="s">
        <v>16</v>
      </c>
      <c r="G372" s="84" t="s">
        <v>17</v>
      </c>
      <c r="H372" s="9"/>
    </row>
    <row r="373" spans="1:8" x14ac:dyDescent="0.25">
      <c r="A373" s="86"/>
      <c r="B373" s="118" t="s">
        <v>18</v>
      </c>
      <c r="C373" s="112"/>
      <c r="D373" s="99"/>
      <c r="E373" s="99"/>
      <c r="F373" s="100">
        <v>0</v>
      </c>
      <c r="G373" s="112"/>
      <c r="H373" s="9"/>
    </row>
    <row r="374" spans="1:8" x14ac:dyDescent="0.25">
      <c r="A374" s="87"/>
      <c r="B374" s="119"/>
      <c r="C374" s="113"/>
      <c r="D374" s="101"/>
      <c r="E374" s="101"/>
      <c r="F374" s="102"/>
      <c r="G374" s="113"/>
      <c r="H374" s="9"/>
    </row>
    <row r="375" spans="1:8" x14ac:dyDescent="0.25">
      <c r="A375" s="88"/>
      <c r="B375" s="120"/>
      <c r="C375" s="114"/>
      <c r="D375" s="103"/>
      <c r="E375" s="103"/>
      <c r="F375" s="104"/>
      <c r="G375" s="114"/>
      <c r="H375" s="9"/>
    </row>
    <row r="376" spans="1:8" x14ac:dyDescent="0.25">
      <c r="A376" s="87"/>
      <c r="B376" s="119"/>
      <c r="C376" s="113"/>
      <c r="D376" s="101"/>
      <c r="E376" s="101"/>
      <c r="F376" s="102"/>
      <c r="G376" s="113"/>
      <c r="H376" s="9"/>
    </row>
    <row r="377" spans="1:8" x14ac:dyDescent="0.25">
      <c r="A377" s="88"/>
      <c r="B377" s="120"/>
      <c r="C377" s="114"/>
      <c r="D377" s="103"/>
      <c r="E377" s="103"/>
      <c r="F377" s="104"/>
      <c r="G377" s="114"/>
      <c r="H377" s="9"/>
    </row>
    <row r="378" spans="1:8" ht="16.5" x14ac:dyDescent="0.25">
      <c r="A378" s="85" t="s">
        <v>13</v>
      </c>
      <c r="B378" s="116"/>
      <c r="C378" s="111"/>
      <c r="D378" s="97"/>
      <c r="E378" s="97" t="s">
        <v>202</v>
      </c>
      <c r="F378" s="123"/>
      <c r="G378" s="111"/>
      <c r="H378" s="9"/>
    </row>
    <row r="379" spans="1:8" x14ac:dyDescent="0.25">
      <c r="A379" s="109" t="s">
        <v>0</v>
      </c>
      <c r="B379" s="117" t="s">
        <v>14</v>
      </c>
      <c r="C379" s="84" t="s">
        <v>15</v>
      </c>
      <c r="D379" s="98" t="s">
        <v>1</v>
      </c>
      <c r="E379" s="98" t="s">
        <v>2</v>
      </c>
      <c r="F379" s="98" t="s">
        <v>16</v>
      </c>
      <c r="G379" s="84" t="s">
        <v>17</v>
      </c>
      <c r="H379" s="9"/>
    </row>
    <row r="380" spans="1:8" x14ac:dyDescent="0.25">
      <c r="A380" s="86"/>
      <c r="B380" s="118" t="s">
        <v>18</v>
      </c>
      <c r="C380" s="112"/>
      <c r="D380" s="99"/>
      <c r="E380" s="99"/>
      <c r="F380" s="100">
        <v>0</v>
      </c>
      <c r="G380" s="112"/>
      <c r="H380" s="9"/>
    </row>
    <row r="381" spans="1:8" x14ac:dyDescent="0.25">
      <c r="A381" s="87"/>
      <c r="B381" s="119"/>
      <c r="C381" s="113"/>
      <c r="D381" s="101"/>
      <c r="E381" s="101"/>
      <c r="F381" s="102">
        <f>F380+E381-D381</f>
        <v>0</v>
      </c>
      <c r="G381" s="113"/>
      <c r="H381" s="9"/>
    </row>
    <row r="382" spans="1:8" x14ac:dyDescent="0.25">
      <c r="A382" s="88"/>
      <c r="B382" s="120"/>
      <c r="C382" s="114"/>
      <c r="D382" s="103"/>
      <c r="E382" s="103"/>
      <c r="F382" s="104"/>
      <c r="G382" s="114"/>
      <c r="H382" s="9"/>
    </row>
    <row r="383" spans="1:8" x14ac:dyDescent="0.25">
      <c r="A383" s="87"/>
      <c r="B383" s="119"/>
      <c r="C383" s="113"/>
      <c r="D383" s="101"/>
      <c r="E383" s="101"/>
      <c r="F383" s="102"/>
      <c r="G383" s="113"/>
      <c r="H383" s="9"/>
    </row>
    <row r="384" spans="1:8" x14ac:dyDescent="0.25">
      <c r="A384" s="88"/>
      <c r="B384" s="120"/>
      <c r="C384" s="114"/>
      <c r="D384" s="103"/>
      <c r="E384" s="103"/>
      <c r="F384" s="104"/>
      <c r="G384" s="114"/>
      <c r="H384" s="9"/>
    </row>
    <row r="385" spans="1:8" ht="16.5" x14ac:dyDescent="0.25">
      <c r="A385" s="85" t="s">
        <v>13</v>
      </c>
      <c r="B385" s="116"/>
      <c r="C385" s="111"/>
      <c r="D385" s="97"/>
      <c r="E385" s="97" t="s">
        <v>202</v>
      </c>
      <c r="F385" s="123"/>
      <c r="G385" s="111"/>
      <c r="H385" s="9"/>
    </row>
    <row r="386" spans="1:8" x14ac:dyDescent="0.25">
      <c r="A386" s="109" t="s">
        <v>0</v>
      </c>
      <c r="B386" s="117" t="s">
        <v>14</v>
      </c>
      <c r="C386" s="84" t="s">
        <v>15</v>
      </c>
      <c r="D386" s="98" t="s">
        <v>1</v>
      </c>
      <c r="E386" s="98" t="s">
        <v>2</v>
      </c>
      <c r="F386" s="98" t="s">
        <v>16</v>
      </c>
      <c r="G386" s="84" t="s">
        <v>17</v>
      </c>
      <c r="H386" s="9"/>
    </row>
    <row r="387" spans="1:8" x14ac:dyDescent="0.25">
      <c r="A387" s="86"/>
      <c r="B387" s="118" t="s">
        <v>18</v>
      </c>
      <c r="C387" s="112"/>
      <c r="D387" s="99"/>
      <c r="E387" s="99"/>
      <c r="F387" s="100">
        <v>0</v>
      </c>
      <c r="G387" s="112"/>
      <c r="H387" s="9"/>
    </row>
    <row r="388" spans="1:8" x14ac:dyDescent="0.25">
      <c r="A388" s="87"/>
      <c r="B388" s="119"/>
      <c r="C388" s="113"/>
      <c r="D388" s="101"/>
      <c r="E388" s="101"/>
      <c r="F388" s="102"/>
      <c r="G388" s="113"/>
      <c r="H388" s="9"/>
    </row>
    <row r="389" spans="1:8" x14ac:dyDescent="0.25">
      <c r="A389" s="88"/>
      <c r="B389" s="120"/>
      <c r="C389" s="114"/>
      <c r="D389" s="103"/>
      <c r="E389" s="103"/>
      <c r="F389" s="104"/>
      <c r="G389" s="114"/>
      <c r="H389" s="9"/>
    </row>
    <row r="390" spans="1:8" x14ac:dyDescent="0.25">
      <c r="A390" s="87"/>
      <c r="B390" s="119"/>
      <c r="C390" s="113"/>
      <c r="D390" s="101"/>
      <c r="E390" s="101"/>
      <c r="F390" s="102"/>
      <c r="G390" s="113"/>
      <c r="H390" s="9"/>
    </row>
    <row r="391" spans="1:8" x14ac:dyDescent="0.25">
      <c r="A391" s="88"/>
      <c r="B391" s="120"/>
      <c r="C391" s="114"/>
      <c r="D391" s="103"/>
      <c r="E391" s="103"/>
      <c r="F391" s="104">
        <f>F390+D391-E391</f>
        <v>0</v>
      </c>
      <c r="G391" s="114"/>
      <c r="H391" s="9"/>
    </row>
    <row r="392" spans="1:8" x14ac:dyDescent="0.25">
      <c r="A392" s="88"/>
      <c r="B392" s="120"/>
      <c r="C392" s="114"/>
      <c r="D392" s="103"/>
      <c r="E392" s="103"/>
      <c r="F392" s="104"/>
      <c r="G392" s="114"/>
      <c r="H392" s="9"/>
    </row>
    <row r="393" spans="1:8" ht="16.5" x14ac:dyDescent="0.25">
      <c r="A393" s="85" t="s">
        <v>13</v>
      </c>
      <c r="B393" s="116"/>
      <c r="C393" s="111"/>
      <c r="D393" s="97"/>
      <c r="E393" s="97" t="s">
        <v>202</v>
      </c>
      <c r="F393" s="123"/>
      <c r="G393" s="111"/>
      <c r="H393" s="9"/>
    </row>
    <row r="394" spans="1:8" x14ac:dyDescent="0.25">
      <c r="A394" s="109" t="s">
        <v>0</v>
      </c>
      <c r="B394" s="117" t="s">
        <v>14</v>
      </c>
      <c r="C394" s="84" t="s">
        <v>15</v>
      </c>
      <c r="D394" s="98" t="s">
        <v>1</v>
      </c>
      <c r="E394" s="98" t="s">
        <v>2</v>
      </c>
      <c r="F394" s="98" t="s">
        <v>16</v>
      </c>
      <c r="G394" s="84" t="s">
        <v>17</v>
      </c>
      <c r="H394" s="9"/>
    </row>
    <row r="395" spans="1:8" x14ac:dyDescent="0.25">
      <c r="A395" s="86"/>
      <c r="B395" s="118" t="s">
        <v>18</v>
      </c>
      <c r="C395" s="112"/>
      <c r="D395" s="99"/>
      <c r="E395" s="99"/>
      <c r="F395" s="100">
        <v>0</v>
      </c>
      <c r="G395" s="112"/>
      <c r="H395" s="9"/>
    </row>
    <row r="396" spans="1:8" x14ac:dyDescent="0.25">
      <c r="A396" s="87"/>
      <c r="B396" s="119"/>
      <c r="C396" s="113"/>
      <c r="D396" s="101"/>
      <c r="E396" s="101"/>
      <c r="F396" s="102">
        <f>F395+D396-E396</f>
        <v>0</v>
      </c>
      <c r="G396" s="113"/>
      <c r="H396" s="9"/>
    </row>
    <row r="397" spans="1:8" x14ac:dyDescent="0.25">
      <c r="A397" s="88"/>
      <c r="B397" s="120"/>
      <c r="C397" s="114"/>
      <c r="D397" s="103"/>
      <c r="E397" s="103"/>
      <c r="F397" s="104">
        <f>F396+D397-E397</f>
        <v>0</v>
      </c>
      <c r="G397" s="114"/>
      <c r="H397" s="9"/>
    </row>
    <row r="398" spans="1:8" x14ac:dyDescent="0.25">
      <c r="A398" s="87"/>
      <c r="B398" s="119"/>
      <c r="C398" s="113"/>
      <c r="D398" s="101"/>
      <c r="E398" s="101"/>
      <c r="F398" s="102"/>
      <c r="G398" s="113"/>
      <c r="H398" s="9"/>
    </row>
    <row r="399" spans="1:8" x14ac:dyDescent="0.25">
      <c r="A399" s="88"/>
      <c r="B399" s="120"/>
      <c r="C399" s="114"/>
      <c r="D399" s="103"/>
      <c r="E399" s="103"/>
      <c r="F399" s="104"/>
      <c r="G399" s="114"/>
      <c r="H399" s="9"/>
    </row>
    <row r="400" spans="1:8" x14ac:dyDescent="0.25">
      <c r="A400" s="88"/>
      <c r="B400" s="120"/>
      <c r="C400" s="114"/>
      <c r="D400" s="103"/>
      <c r="E400" s="103"/>
      <c r="F400" s="104"/>
      <c r="G400" s="114"/>
      <c r="H400" s="9"/>
    </row>
    <row r="401" spans="1:8" ht="16.5" x14ac:dyDescent="0.25">
      <c r="A401" s="85" t="s">
        <v>13</v>
      </c>
      <c r="B401" s="116"/>
      <c r="C401" s="111"/>
      <c r="D401" s="97"/>
      <c r="E401" s="97" t="s">
        <v>202</v>
      </c>
      <c r="F401" s="123"/>
      <c r="G401" s="111"/>
      <c r="H401" s="9"/>
    </row>
    <row r="402" spans="1:8" x14ac:dyDescent="0.25">
      <c r="A402" s="109" t="s">
        <v>0</v>
      </c>
      <c r="B402" s="117" t="s">
        <v>14</v>
      </c>
      <c r="C402" s="84" t="s">
        <v>15</v>
      </c>
      <c r="D402" s="98" t="s">
        <v>1</v>
      </c>
      <c r="E402" s="98" t="s">
        <v>2</v>
      </c>
      <c r="F402" s="98" t="s">
        <v>16</v>
      </c>
      <c r="G402" s="84" t="s">
        <v>17</v>
      </c>
      <c r="H402" s="9"/>
    </row>
    <row r="403" spans="1:8" x14ac:dyDescent="0.25">
      <c r="A403" s="86"/>
      <c r="B403" s="118" t="s">
        <v>18</v>
      </c>
      <c r="C403" s="112"/>
      <c r="D403" s="99"/>
      <c r="E403" s="99"/>
      <c r="F403" s="100">
        <v>0</v>
      </c>
      <c r="G403" s="112"/>
      <c r="H403" s="9"/>
    </row>
    <row r="404" spans="1:8" x14ac:dyDescent="0.25">
      <c r="A404" s="87"/>
      <c r="B404" s="119"/>
      <c r="C404" s="113"/>
      <c r="D404" s="101"/>
      <c r="E404" s="101"/>
      <c r="F404" s="102">
        <f>F403+D404-E404</f>
        <v>0</v>
      </c>
      <c r="G404" s="113"/>
      <c r="H404" s="9"/>
    </row>
    <row r="405" spans="1:8" x14ac:dyDescent="0.25">
      <c r="A405" s="88"/>
      <c r="B405" s="120"/>
      <c r="C405" s="114"/>
      <c r="D405" s="103"/>
      <c r="E405" s="103"/>
      <c r="F405" s="104">
        <f>F404+D405-E405</f>
        <v>0</v>
      </c>
      <c r="G405" s="114"/>
      <c r="H405" s="9"/>
    </row>
    <row r="406" spans="1:8" x14ac:dyDescent="0.25">
      <c r="A406" s="87"/>
      <c r="B406" s="119"/>
      <c r="C406" s="113"/>
      <c r="D406" s="101"/>
      <c r="E406" s="101"/>
      <c r="F406" s="102"/>
      <c r="G406" s="113"/>
      <c r="H406" s="9"/>
    </row>
    <row r="407" spans="1:8" x14ac:dyDescent="0.25">
      <c r="A407" s="88"/>
      <c r="B407" s="120"/>
      <c r="C407" s="114"/>
      <c r="D407" s="103"/>
      <c r="E407" s="103"/>
      <c r="F407" s="104"/>
      <c r="G407" s="114"/>
      <c r="H407" s="9"/>
    </row>
    <row r="408" spans="1:8" x14ac:dyDescent="0.25">
      <c r="A408" s="88"/>
      <c r="B408" s="120"/>
      <c r="C408" s="114"/>
      <c r="D408" s="103"/>
      <c r="E408" s="103"/>
      <c r="F408" s="104"/>
      <c r="G408" s="114"/>
      <c r="H408" s="9"/>
    </row>
    <row r="409" spans="1:8" ht="16.5" x14ac:dyDescent="0.25">
      <c r="A409" s="85" t="s">
        <v>13</v>
      </c>
      <c r="B409" s="116"/>
      <c r="C409" s="111"/>
      <c r="D409" s="97"/>
      <c r="E409" s="97" t="s">
        <v>202</v>
      </c>
      <c r="F409" s="123"/>
      <c r="G409" s="111"/>
      <c r="H409" s="9"/>
    </row>
    <row r="410" spans="1:8" x14ac:dyDescent="0.25">
      <c r="A410" s="109" t="s">
        <v>0</v>
      </c>
      <c r="B410" s="117" t="s">
        <v>14</v>
      </c>
      <c r="C410" s="84" t="s">
        <v>15</v>
      </c>
      <c r="D410" s="98" t="s">
        <v>1</v>
      </c>
      <c r="E410" s="98" t="s">
        <v>2</v>
      </c>
      <c r="F410" s="98" t="s">
        <v>16</v>
      </c>
      <c r="G410" s="84" t="s">
        <v>17</v>
      </c>
      <c r="H410" s="9"/>
    </row>
    <row r="411" spans="1:8" x14ac:dyDescent="0.25">
      <c r="A411" s="86"/>
      <c r="B411" s="118" t="s">
        <v>18</v>
      </c>
      <c r="C411" s="112"/>
      <c r="D411" s="99"/>
      <c r="E411" s="99"/>
      <c r="F411" s="100">
        <v>0</v>
      </c>
      <c r="G411" s="112"/>
      <c r="H411" s="9"/>
    </row>
    <row r="412" spans="1:8" x14ac:dyDescent="0.25">
      <c r="A412" s="87"/>
      <c r="B412" s="119"/>
      <c r="C412" s="113"/>
      <c r="D412" s="101"/>
      <c r="E412" s="101"/>
      <c r="F412" s="102">
        <f>F411+D412-E412</f>
        <v>0</v>
      </c>
      <c r="G412" s="113"/>
      <c r="H412" s="9"/>
    </row>
    <row r="413" spans="1:8" x14ac:dyDescent="0.25">
      <c r="A413" s="88"/>
      <c r="B413" s="120"/>
      <c r="C413" s="114"/>
      <c r="D413" s="103"/>
      <c r="E413" s="103"/>
      <c r="F413" s="104"/>
      <c r="G413" s="114"/>
      <c r="H413" s="9"/>
    </row>
    <row r="414" spans="1:8" x14ac:dyDescent="0.25">
      <c r="A414" s="87"/>
      <c r="B414" s="119"/>
      <c r="C414" s="113"/>
      <c r="D414" s="101"/>
      <c r="E414" s="101"/>
      <c r="F414" s="102"/>
      <c r="G414" s="113"/>
      <c r="H414" s="9"/>
    </row>
    <row r="415" spans="1:8" x14ac:dyDescent="0.25">
      <c r="A415" s="88"/>
      <c r="B415" s="120"/>
      <c r="C415" s="114"/>
      <c r="D415" s="103"/>
      <c r="E415" s="103"/>
      <c r="F415" s="104"/>
      <c r="G415" s="114"/>
      <c r="H415" s="9"/>
    </row>
    <row r="416" spans="1:8" x14ac:dyDescent="0.25">
      <c r="A416" s="88"/>
      <c r="B416" s="120"/>
      <c r="C416" s="114"/>
      <c r="D416" s="103"/>
      <c r="E416" s="103"/>
      <c r="F416" s="104"/>
      <c r="G416" s="114"/>
      <c r="H416" s="9"/>
    </row>
    <row r="417" spans="1:8" ht="16.5" x14ac:dyDescent="0.25">
      <c r="A417" s="85" t="s">
        <v>13</v>
      </c>
      <c r="B417" s="116"/>
      <c r="C417" s="111"/>
      <c r="D417" s="97"/>
      <c r="E417" s="97" t="s">
        <v>202</v>
      </c>
      <c r="F417" s="123"/>
      <c r="G417" s="111"/>
      <c r="H417" s="9"/>
    </row>
    <row r="418" spans="1:8" x14ac:dyDescent="0.25">
      <c r="A418" s="109" t="s">
        <v>0</v>
      </c>
      <c r="B418" s="117" t="s">
        <v>14</v>
      </c>
      <c r="C418" s="84" t="s">
        <v>15</v>
      </c>
      <c r="D418" s="98" t="s">
        <v>1</v>
      </c>
      <c r="E418" s="98" t="s">
        <v>2</v>
      </c>
      <c r="F418" s="98" t="s">
        <v>16</v>
      </c>
      <c r="G418" s="84" t="s">
        <v>17</v>
      </c>
      <c r="H418" s="9"/>
    </row>
    <row r="419" spans="1:8" x14ac:dyDescent="0.25">
      <c r="A419" s="86"/>
      <c r="B419" s="118" t="s">
        <v>18</v>
      </c>
      <c r="C419" s="112"/>
      <c r="D419" s="99"/>
      <c r="E419" s="99"/>
      <c r="F419" s="100">
        <v>0</v>
      </c>
      <c r="G419" s="112"/>
      <c r="H419" s="9"/>
    </row>
    <row r="420" spans="1:8" x14ac:dyDescent="0.25">
      <c r="A420" s="87"/>
      <c r="B420" s="119"/>
      <c r="C420" s="113"/>
      <c r="D420" s="101"/>
      <c r="E420" s="101"/>
      <c r="F420" s="102">
        <f>F419+D420-E420</f>
        <v>0</v>
      </c>
      <c r="G420" s="113"/>
      <c r="H420" s="9"/>
    </row>
    <row r="421" spans="1:8" x14ac:dyDescent="0.25">
      <c r="A421" s="88"/>
      <c r="B421" s="120"/>
      <c r="C421" s="114"/>
      <c r="D421" s="103"/>
      <c r="E421" s="103"/>
      <c r="F421" s="104">
        <f>F420+D421-E421</f>
        <v>0</v>
      </c>
      <c r="G421" s="114"/>
      <c r="H421" s="9"/>
    </row>
    <row r="422" spans="1:8" x14ac:dyDescent="0.25">
      <c r="A422" s="87"/>
      <c r="B422" s="119"/>
      <c r="C422" s="113"/>
      <c r="D422" s="101"/>
      <c r="E422" s="101"/>
      <c r="F422" s="102"/>
      <c r="G422" s="113"/>
      <c r="H422" s="9"/>
    </row>
    <row r="423" spans="1:8" x14ac:dyDescent="0.25">
      <c r="A423" s="88"/>
      <c r="B423" s="120"/>
      <c r="C423" s="114"/>
      <c r="D423" s="103"/>
      <c r="E423" s="103"/>
      <c r="F423" s="104"/>
      <c r="G423" s="114"/>
      <c r="H423" s="9"/>
    </row>
    <row r="424" spans="1:8" x14ac:dyDescent="0.25">
      <c r="A424" s="88"/>
      <c r="B424" s="120"/>
      <c r="C424" s="114"/>
      <c r="D424" s="103"/>
      <c r="E424" s="103"/>
      <c r="F424" s="104"/>
      <c r="G424" s="114"/>
      <c r="H424" s="9"/>
    </row>
    <row r="425" spans="1:8" ht="16.5" x14ac:dyDescent="0.25">
      <c r="A425" s="85" t="s">
        <v>13</v>
      </c>
      <c r="B425" s="116"/>
      <c r="C425" s="111"/>
      <c r="D425" s="97"/>
      <c r="E425" s="97" t="s">
        <v>202</v>
      </c>
      <c r="F425" s="123"/>
      <c r="G425" s="111"/>
      <c r="H425" s="9"/>
    </row>
    <row r="426" spans="1:8" x14ac:dyDescent="0.25">
      <c r="A426" s="109" t="s">
        <v>0</v>
      </c>
      <c r="B426" s="117" t="s">
        <v>14</v>
      </c>
      <c r="C426" s="84" t="s">
        <v>15</v>
      </c>
      <c r="D426" s="98" t="s">
        <v>1</v>
      </c>
      <c r="E426" s="98" t="s">
        <v>2</v>
      </c>
      <c r="F426" s="98" t="s">
        <v>16</v>
      </c>
      <c r="G426" s="84" t="s">
        <v>17</v>
      </c>
      <c r="H426" s="9"/>
    </row>
    <row r="427" spans="1:8" x14ac:dyDescent="0.25">
      <c r="A427" s="86"/>
      <c r="B427" s="118" t="s">
        <v>18</v>
      </c>
      <c r="C427" s="112"/>
      <c r="D427" s="99"/>
      <c r="E427" s="99"/>
      <c r="F427" s="100">
        <v>0</v>
      </c>
      <c r="G427" s="112"/>
      <c r="H427" s="9"/>
    </row>
    <row r="428" spans="1:8" x14ac:dyDescent="0.25">
      <c r="A428" s="87"/>
      <c r="B428" s="119"/>
      <c r="C428" s="113"/>
      <c r="D428" s="101"/>
      <c r="E428" s="101"/>
      <c r="F428" s="102">
        <f>F427+D428-E428</f>
        <v>0</v>
      </c>
      <c r="G428" s="113"/>
      <c r="H428" s="9"/>
    </row>
    <row r="429" spans="1:8" x14ac:dyDescent="0.25">
      <c r="A429" s="88"/>
      <c r="B429" s="120"/>
      <c r="C429" s="114"/>
      <c r="D429" s="103"/>
      <c r="E429" s="103"/>
      <c r="F429" s="104">
        <f>F428+D429-E429</f>
        <v>0</v>
      </c>
      <c r="G429" s="114"/>
      <c r="H429" s="9"/>
    </row>
    <row r="430" spans="1:8" x14ac:dyDescent="0.25">
      <c r="A430" s="87"/>
      <c r="B430" s="119"/>
      <c r="C430" s="113"/>
      <c r="D430" s="101"/>
      <c r="E430" s="101"/>
      <c r="F430" s="102">
        <f>F429+D430-E430</f>
        <v>0</v>
      </c>
      <c r="G430" s="113"/>
      <c r="H430" s="9"/>
    </row>
    <row r="431" spans="1:8" x14ac:dyDescent="0.25">
      <c r="A431" s="88"/>
      <c r="B431" s="120"/>
      <c r="C431" s="114"/>
      <c r="D431" s="103"/>
      <c r="E431" s="103"/>
      <c r="F431" s="104"/>
      <c r="G431" s="114"/>
      <c r="H431" s="9"/>
    </row>
    <row r="432" spans="1:8" x14ac:dyDescent="0.25">
      <c r="A432" s="88"/>
      <c r="B432" s="120"/>
      <c r="C432" s="114"/>
      <c r="D432" s="103"/>
      <c r="E432" s="103"/>
      <c r="F432" s="104"/>
      <c r="G432" s="114"/>
      <c r="H432" s="9"/>
    </row>
    <row r="433" spans="1:8" ht="16.5" x14ac:dyDescent="0.25">
      <c r="A433" s="85" t="s">
        <v>13</v>
      </c>
      <c r="B433" s="116"/>
      <c r="C433" s="111"/>
      <c r="D433" s="97"/>
      <c r="E433" s="97" t="s">
        <v>202</v>
      </c>
      <c r="F433" s="123"/>
      <c r="G433" s="111"/>
      <c r="H433" s="9"/>
    </row>
    <row r="434" spans="1:8" x14ac:dyDescent="0.25">
      <c r="A434" s="109" t="s">
        <v>0</v>
      </c>
      <c r="B434" s="117" t="s">
        <v>14</v>
      </c>
      <c r="C434" s="84" t="s">
        <v>15</v>
      </c>
      <c r="D434" s="98" t="s">
        <v>1</v>
      </c>
      <c r="E434" s="98" t="s">
        <v>2</v>
      </c>
      <c r="F434" s="98" t="s">
        <v>16</v>
      </c>
      <c r="G434" s="84" t="s">
        <v>17</v>
      </c>
      <c r="H434" s="9"/>
    </row>
    <row r="435" spans="1:8" x14ac:dyDescent="0.25">
      <c r="A435" s="86"/>
      <c r="B435" s="118" t="s">
        <v>18</v>
      </c>
      <c r="C435" s="112"/>
      <c r="D435" s="99"/>
      <c r="E435" s="99"/>
      <c r="F435" s="100">
        <v>0</v>
      </c>
      <c r="G435" s="112"/>
      <c r="H435" s="9"/>
    </row>
    <row r="436" spans="1:8" x14ac:dyDescent="0.25">
      <c r="A436" s="87"/>
      <c r="B436" s="119"/>
      <c r="C436" s="113"/>
      <c r="D436" s="101"/>
      <c r="E436" s="101"/>
      <c r="F436" s="102">
        <f>F435+D436-E436</f>
        <v>0</v>
      </c>
      <c r="G436" s="113"/>
      <c r="H436" s="9"/>
    </row>
    <row r="437" spans="1:8" x14ac:dyDescent="0.25">
      <c r="A437" s="88"/>
      <c r="B437" s="120"/>
      <c r="C437" s="114"/>
      <c r="D437" s="103"/>
      <c r="E437" s="103"/>
      <c r="F437" s="104">
        <f>F436+D437-E437</f>
        <v>0</v>
      </c>
      <c r="G437" s="114"/>
      <c r="H437" s="9"/>
    </row>
    <row r="438" spans="1:8" x14ac:dyDescent="0.25">
      <c r="A438" s="87"/>
      <c r="B438" s="119"/>
      <c r="C438" s="113"/>
      <c r="D438" s="101"/>
      <c r="E438" s="101"/>
      <c r="F438" s="102"/>
      <c r="G438" s="113"/>
      <c r="H438" s="9"/>
    </row>
    <row r="439" spans="1:8" x14ac:dyDescent="0.25">
      <c r="A439" s="88"/>
      <c r="B439" s="120"/>
      <c r="C439" s="114"/>
      <c r="D439" s="103"/>
      <c r="E439" s="103"/>
      <c r="F439" s="104"/>
      <c r="G439" s="114"/>
      <c r="H439" s="9"/>
    </row>
    <row r="440" spans="1:8" x14ac:dyDescent="0.25">
      <c r="A440" s="88"/>
      <c r="B440" s="120"/>
      <c r="C440" s="114"/>
      <c r="D440" s="103"/>
      <c r="E440" s="103"/>
      <c r="F440" s="104"/>
      <c r="G440" s="114"/>
      <c r="H440" s="9"/>
    </row>
    <row r="441" spans="1:8" ht="16.5" x14ac:dyDescent="0.25">
      <c r="A441" s="85" t="s">
        <v>13</v>
      </c>
      <c r="B441" s="116"/>
      <c r="C441" s="111"/>
      <c r="D441" s="97"/>
      <c r="E441" s="97" t="s">
        <v>202</v>
      </c>
      <c r="F441" s="123"/>
      <c r="G441" s="111"/>
      <c r="H441" s="9"/>
    </row>
    <row r="442" spans="1:8" x14ac:dyDescent="0.25">
      <c r="A442" s="109" t="s">
        <v>0</v>
      </c>
      <c r="B442" s="117" t="s">
        <v>14</v>
      </c>
      <c r="C442" s="84" t="s">
        <v>15</v>
      </c>
      <c r="D442" s="98" t="s">
        <v>1</v>
      </c>
      <c r="E442" s="98" t="s">
        <v>2</v>
      </c>
      <c r="F442" s="98" t="s">
        <v>16</v>
      </c>
      <c r="G442" s="84" t="s">
        <v>17</v>
      </c>
      <c r="H442" s="9"/>
    </row>
    <row r="443" spans="1:8" x14ac:dyDescent="0.25">
      <c r="A443" s="86"/>
      <c r="B443" s="118" t="s">
        <v>18</v>
      </c>
      <c r="C443" s="112"/>
      <c r="D443" s="99"/>
      <c r="E443" s="99"/>
      <c r="F443" s="100">
        <v>0</v>
      </c>
      <c r="G443" s="112"/>
      <c r="H443" s="9"/>
    </row>
    <row r="444" spans="1:8" x14ac:dyDescent="0.25">
      <c r="A444" s="87"/>
      <c r="B444" s="119"/>
      <c r="C444" s="113"/>
      <c r="D444" s="101"/>
      <c r="E444" s="101"/>
      <c r="F444" s="102"/>
      <c r="G444" s="113"/>
      <c r="H444" s="9"/>
    </row>
    <row r="445" spans="1:8" x14ac:dyDescent="0.25">
      <c r="A445" s="89"/>
      <c r="B445" s="120"/>
      <c r="C445" s="114"/>
      <c r="D445" s="103"/>
      <c r="E445" s="103"/>
      <c r="F445" s="104"/>
      <c r="G445" s="114"/>
      <c r="H445" s="9"/>
    </row>
    <row r="446" spans="1:8" x14ac:dyDescent="0.25">
      <c r="A446" s="87"/>
      <c r="B446" s="119"/>
      <c r="C446" s="113"/>
      <c r="D446" s="101"/>
      <c r="E446" s="101"/>
      <c r="F446" s="102"/>
      <c r="G446" s="113"/>
      <c r="H446" s="9"/>
    </row>
    <row r="447" spans="1:8" x14ac:dyDescent="0.25">
      <c r="A447" s="88"/>
      <c r="B447" s="120"/>
      <c r="C447" s="114"/>
      <c r="D447" s="103"/>
      <c r="E447" s="103"/>
      <c r="F447" s="104"/>
      <c r="G447" s="114"/>
      <c r="H447" s="9"/>
    </row>
    <row r="448" spans="1:8" x14ac:dyDescent="0.25">
      <c r="A448" s="88"/>
      <c r="B448" s="120"/>
      <c r="C448" s="114"/>
      <c r="D448" s="103"/>
      <c r="E448" s="103"/>
      <c r="F448" s="104"/>
      <c r="G448" s="114"/>
      <c r="H448" s="9"/>
    </row>
    <row r="449" spans="1:8" ht="16.5" x14ac:dyDescent="0.25">
      <c r="A449" s="85" t="s">
        <v>13</v>
      </c>
      <c r="B449" s="116"/>
      <c r="C449" s="111"/>
      <c r="D449" s="97"/>
      <c r="E449" s="97" t="s">
        <v>202</v>
      </c>
      <c r="F449" s="123"/>
      <c r="G449" s="111"/>
      <c r="H449" s="9"/>
    </row>
    <row r="450" spans="1:8" x14ac:dyDescent="0.25">
      <c r="A450" s="109" t="s">
        <v>0</v>
      </c>
      <c r="B450" s="117" t="s">
        <v>14</v>
      </c>
      <c r="C450" s="84" t="s">
        <v>15</v>
      </c>
      <c r="D450" s="98" t="s">
        <v>1</v>
      </c>
      <c r="E450" s="98" t="s">
        <v>2</v>
      </c>
      <c r="F450" s="98" t="s">
        <v>16</v>
      </c>
      <c r="G450" s="84" t="s">
        <v>17</v>
      </c>
      <c r="H450" s="9"/>
    </row>
    <row r="451" spans="1:8" x14ac:dyDescent="0.25">
      <c r="A451" s="86"/>
      <c r="B451" s="118" t="s">
        <v>18</v>
      </c>
      <c r="C451" s="112"/>
      <c r="D451" s="99"/>
      <c r="E451" s="99"/>
      <c r="F451" s="100">
        <v>0</v>
      </c>
      <c r="G451" s="112"/>
      <c r="H451" s="9"/>
    </row>
    <row r="452" spans="1:8" x14ac:dyDescent="0.25">
      <c r="A452" s="87"/>
      <c r="B452" s="119"/>
      <c r="C452" s="113"/>
      <c r="D452" s="101"/>
      <c r="E452" s="101"/>
      <c r="F452" s="102">
        <f>F451+D452-E452</f>
        <v>0</v>
      </c>
      <c r="G452" s="113"/>
      <c r="H452" s="9"/>
    </row>
    <row r="453" spans="1:8" x14ac:dyDescent="0.25">
      <c r="A453" s="88"/>
      <c r="B453" s="120"/>
      <c r="C453" s="114"/>
      <c r="D453" s="103"/>
      <c r="E453" s="103"/>
      <c r="F453" s="104">
        <f>F452+D453-E453</f>
        <v>0</v>
      </c>
      <c r="G453" s="114"/>
      <c r="H453" s="9"/>
    </row>
    <row r="454" spans="1:8" x14ac:dyDescent="0.25">
      <c r="A454" s="87"/>
      <c r="B454" s="119"/>
      <c r="C454" s="113"/>
      <c r="D454" s="101"/>
      <c r="E454" s="101"/>
      <c r="F454" s="102"/>
      <c r="G454" s="113"/>
      <c r="H454" s="9"/>
    </row>
    <row r="455" spans="1:8" x14ac:dyDescent="0.25">
      <c r="A455" s="88"/>
      <c r="B455" s="120"/>
      <c r="C455" s="114"/>
      <c r="D455" s="103"/>
      <c r="E455" s="103"/>
      <c r="F455" s="104"/>
      <c r="G455" s="114"/>
      <c r="H455" s="9"/>
    </row>
    <row r="456" spans="1:8" x14ac:dyDescent="0.25">
      <c r="A456" s="88"/>
      <c r="B456" s="120"/>
      <c r="C456" s="114"/>
      <c r="D456" s="103"/>
      <c r="E456" s="103"/>
      <c r="F456" s="104"/>
      <c r="G456" s="114"/>
      <c r="H456" s="9"/>
    </row>
    <row r="457" spans="1:8" ht="16.5" x14ac:dyDescent="0.25">
      <c r="A457" s="85" t="s">
        <v>13</v>
      </c>
      <c r="B457" s="116"/>
      <c r="C457" s="111" t="s">
        <v>19</v>
      </c>
      <c r="D457" s="97"/>
      <c r="E457" s="97" t="s">
        <v>202</v>
      </c>
      <c r="F457" s="123"/>
      <c r="G457" s="111"/>
      <c r="H457" s="9"/>
    </row>
    <row r="458" spans="1:8" x14ac:dyDescent="0.25">
      <c r="A458" s="109" t="s">
        <v>0</v>
      </c>
      <c r="B458" s="117" t="s">
        <v>14</v>
      </c>
      <c r="C458" s="84" t="s">
        <v>15</v>
      </c>
      <c r="D458" s="98" t="s">
        <v>1</v>
      </c>
      <c r="E458" s="98" t="s">
        <v>2</v>
      </c>
      <c r="F458" s="98" t="s">
        <v>16</v>
      </c>
      <c r="G458" s="84" t="s">
        <v>17</v>
      </c>
      <c r="H458" s="9"/>
    </row>
    <row r="459" spans="1:8" x14ac:dyDescent="0.25">
      <c r="A459" s="86"/>
      <c r="B459" s="118" t="s">
        <v>18</v>
      </c>
      <c r="C459" s="112"/>
      <c r="D459" s="99"/>
      <c r="E459" s="99"/>
      <c r="F459" s="100">
        <v>0</v>
      </c>
      <c r="G459" s="112"/>
      <c r="H459" s="9"/>
    </row>
    <row r="460" spans="1:8" x14ac:dyDescent="0.25">
      <c r="A460" s="87"/>
      <c r="B460" s="119"/>
      <c r="C460" s="113"/>
      <c r="D460" s="101"/>
      <c r="E460" s="101"/>
      <c r="F460" s="102">
        <f>F459+D460-E460</f>
        <v>0</v>
      </c>
      <c r="G460" s="113"/>
      <c r="H460" s="9"/>
    </row>
    <row r="461" spans="1:8" x14ac:dyDescent="0.25">
      <c r="A461" s="88"/>
      <c r="B461" s="120"/>
      <c r="C461" s="114"/>
      <c r="D461" s="103"/>
      <c r="E461" s="103"/>
      <c r="F461" s="104"/>
      <c r="G461" s="114"/>
      <c r="H461" s="9"/>
    </row>
    <row r="462" spans="1:8" x14ac:dyDescent="0.25">
      <c r="A462" s="87"/>
      <c r="B462" s="119"/>
      <c r="C462" s="113"/>
      <c r="D462" s="101"/>
      <c r="E462" s="101"/>
      <c r="F462" s="102"/>
      <c r="G462" s="113"/>
      <c r="H462" s="9"/>
    </row>
    <row r="463" spans="1:8" x14ac:dyDescent="0.25">
      <c r="A463" s="88"/>
      <c r="B463" s="120"/>
      <c r="C463" s="114"/>
      <c r="D463" s="103"/>
      <c r="E463" s="103"/>
      <c r="F463" s="104"/>
      <c r="G463" s="114"/>
      <c r="H463" s="9"/>
    </row>
    <row r="464" spans="1:8" x14ac:dyDescent="0.25">
      <c r="A464" s="88"/>
      <c r="B464" s="120"/>
      <c r="C464" s="114"/>
      <c r="D464" s="103"/>
      <c r="E464" s="103"/>
      <c r="F464" s="104"/>
      <c r="G464" s="114"/>
      <c r="H464" s="9"/>
    </row>
    <row r="465" spans="1:8" ht="16.5" x14ac:dyDescent="0.25">
      <c r="A465" s="85" t="s">
        <v>13</v>
      </c>
      <c r="B465" s="116"/>
      <c r="C465" s="111"/>
      <c r="D465" s="97"/>
      <c r="E465" s="97" t="s">
        <v>202</v>
      </c>
      <c r="F465" s="123"/>
      <c r="G465" s="111"/>
      <c r="H465" s="9"/>
    </row>
    <row r="466" spans="1:8" x14ac:dyDescent="0.25">
      <c r="A466" s="109" t="s">
        <v>0</v>
      </c>
      <c r="B466" s="117" t="s">
        <v>14</v>
      </c>
      <c r="C466" s="84" t="s">
        <v>15</v>
      </c>
      <c r="D466" s="98" t="s">
        <v>1</v>
      </c>
      <c r="E466" s="98" t="s">
        <v>2</v>
      </c>
      <c r="F466" s="98" t="s">
        <v>16</v>
      </c>
      <c r="G466" s="84" t="s">
        <v>17</v>
      </c>
      <c r="H466" s="9"/>
    </row>
    <row r="467" spans="1:8" x14ac:dyDescent="0.25">
      <c r="A467" s="86"/>
      <c r="B467" s="118" t="s">
        <v>18</v>
      </c>
      <c r="C467" s="112"/>
      <c r="D467" s="99"/>
      <c r="E467" s="99"/>
      <c r="F467" s="100">
        <v>0</v>
      </c>
      <c r="G467" s="112"/>
      <c r="H467" s="9"/>
    </row>
    <row r="468" spans="1:8" x14ac:dyDescent="0.25">
      <c r="A468" s="87"/>
      <c r="B468" s="121"/>
      <c r="C468" s="113"/>
      <c r="D468" s="101"/>
      <c r="E468" s="101"/>
      <c r="F468" s="102">
        <f>F467+D468-E468</f>
        <v>0</v>
      </c>
      <c r="G468" s="113"/>
      <c r="H468" s="9"/>
    </row>
    <row r="469" spans="1:8" x14ac:dyDescent="0.25">
      <c r="A469" s="88"/>
      <c r="B469" s="120"/>
      <c r="C469" s="114"/>
      <c r="D469" s="103"/>
      <c r="E469" s="103"/>
      <c r="F469" s="104">
        <f>F468+D469-E469</f>
        <v>0</v>
      </c>
      <c r="G469" s="114"/>
      <c r="H469" s="9"/>
    </row>
    <row r="470" spans="1:8" x14ac:dyDescent="0.25">
      <c r="A470" s="87"/>
      <c r="B470" s="119"/>
      <c r="C470" s="113"/>
      <c r="D470" s="101"/>
      <c r="E470" s="101"/>
      <c r="F470" s="102"/>
      <c r="G470" s="113"/>
      <c r="H470" s="9"/>
    </row>
    <row r="471" spans="1:8" x14ac:dyDescent="0.25">
      <c r="A471" s="88"/>
      <c r="B471" s="120"/>
      <c r="C471" s="114"/>
      <c r="D471" s="103"/>
      <c r="E471" s="103"/>
      <c r="F471" s="104"/>
      <c r="G471" s="114"/>
      <c r="H471" s="9"/>
    </row>
    <row r="472" spans="1:8" x14ac:dyDescent="0.25">
      <c r="A472" s="88"/>
      <c r="B472" s="120"/>
      <c r="C472" s="114"/>
      <c r="D472" s="103"/>
      <c r="E472" s="103"/>
      <c r="F472" s="104"/>
      <c r="G472" s="114"/>
      <c r="H472" s="9"/>
    </row>
    <row r="473" spans="1:8" ht="16.5" x14ac:dyDescent="0.25">
      <c r="A473" s="85" t="s">
        <v>13</v>
      </c>
      <c r="B473" s="116"/>
      <c r="C473" s="111"/>
      <c r="D473" s="97"/>
      <c r="E473" s="97" t="s">
        <v>202</v>
      </c>
      <c r="F473" s="123" t="str">
        <f>IFERROR(INDEX(Plancomptable!A:A,MATCH(4652,Plancomptable!B:B,0)),"")</f>
        <v/>
      </c>
      <c r="G473" s="111"/>
      <c r="H473" s="9"/>
    </row>
    <row r="474" spans="1:8" x14ac:dyDescent="0.25">
      <c r="A474" s="109" t="s">
        <v>0</v>
      </c>
      <c r="B474" s="117" t="s">
        <v>14</v>
      </c>
      <c r="C474" s="84" t="s">
        <v>15</v>
      </c>
      <c r="D474" s="98" t="s">
        <v>1</v>
      </c>
      <c r="E474" s="98" t="s">
        <v>2</v>
      </c>
      <c r="F474" s="98" t="s">
        <v>16</v>
      </c>
      <c r="G474" s="84" t="s">
        <v>17</v>
      </c>
      <c r="H474" s="9"/>
    </row>
    <row r="475" spans="1:8" x14ac:dyDescent="0.25">
      <c r="A475" s="86"/>
      <c r="B475" s="118" t="s">
        <v>18</v>
      </c>
      <c r="C475" s="112"/>
      <c r="D475" s="99"/>
      <c r="E475" s="99"/>
      <c r="F475" s="100">
        <v>0</v>
      </c>
      <c r="G475" s="112"/>
      <c r="H475" s="9"/>
    </row>
    <row r="476" spans="1:8" x14ac:dyDescent="0.25">
      <c r="A476" s="87"/>
      <c r="B476" s="119"/>
      <c r="C476" s="113"/>
      <c r="D476" s="101"/>
      <c r="E476" s="101"/>
      <c r="F476" s="102">
        <f>F475+D476-E476</f>
        <v>0</v>
      </c>
      <c r="G476" s="113"/>
      <c r="H476" s="9"/>
    </row>
    <row r="477" spans="1:8" x14ac:dyDescent="0.25">
      <c r="A477" s="88"/>
      <c r="B477" s="120"/>
      <c r="C477" s="114"/>
      <c r="D477" s="103"/>
      <c r="E477" s="103"/>
      <c r="F477" s="104">
        <f>F476+D477-E477</f>
        <v>0</v>
      </c>
      <c r="G477" s="114"/>
      <c r="H477" s="9"/>
    </row>
    <row r="478" spans="1:8" x14ac:dyDescent="0.25">
      <c r="A478" s="87"/>
      <c r="B478" s="119"/>
      <c r="C478" s="113"/>
      <c r="D478" s="101"/>
      <c r="E478" s="101"/>
      <c r="F478" s="102"/>
      <c r="G478" s="113"/>
      <c r="H478" s="9"/>
    </row>
    <row r="479" spans="1:8" x14ac:dyDescent="0.25">
      <c r="A479" s="88"/>
      <c r="B479" s="120"/>
      <c r="C479" s="114"/>
      <c r="D479" s="103"/>
      <c r="E479" s="103"/>
      <c r="F479" s="104"/>
      <c r="G479" s="114"/>
      <c r="H479" s="9"/>
    </row>
    <row r="480" spans="1:8" x14ac:dyDescent="0.25">
      <c r="A480" s="88"/>
      <c r="B480" s="120"/>
      <c r="C480" s="114"/>
      <c r="D480" s="103"/>
      <c r="E480" s="103"/>
      <c r="F480" s="104"/>
      <c r="G480" s="114"/>
      <c r="H480" s="9"/>
    </row>
    <row r="481" spans="1:8" ht="16.5" x14ac:dyDescent="0.25">
      <c r="A481" s="85" t="s">
        <v>13</v>
      </c>
      <c r="B481" s="116"/>
      <c r="C481" s="111"/>
      <c r="D481" s="97"/>
      <c r="E481" s="97" t="s">
        <v>202</v>
      </c>
      <c r="F481" s="123" t="str">
        <f>IFERROR(INDEX(Plancomptable!A:A,MATCH(B481,Plancomptable!B:B,0)),"")</f>
        <v/>
      </c>
      <c r="G481" s="111"/>
      <c r="H481" s="9"/>
    </row>
    <row r="482" spans="1:8" x14ac:dyDescent="0.25">
      <c r="A482" s="109" t="s">
        <v>0</v>
      </c>
      <c r="B482" s="117" t="s">
        <v>14</v>
      </c>
      <c r="C482" s="84" t="s">
        <v>15</v>
      </c>
      <c r="D482" s="98" t="s">
        <v>1</v>
      </c>
      <c r="E482" s="98" t="s">
        <v>2</v>
      </c>
      <c r="F482" s="98" t="s">
        <v>16</v>
      </c>
      <c r="G482" s="84" t="s">
        <v>17</v>
      </c>
      <c r="H482" s="9"/>
    </row>
    <row r="483" spans="1:8" x14ac:dyDescent="0.25">
      <c r="A483" s="86"/>
      <c r="B483" s="118" t="s">
        <v>18</v>
      </c>
      <c r="C483" s="112"/>
      <c r="D483" s="99"/>
      <c r="E483" s="99"/>
      <c r="F483" s="100">
        <v>0</v>
      </c>
      <c r="G483" s="112"/>
      <c r="H483" s="9"/>
    </row>
    <row r="484" spans="1:8" x14ac:dyDescent="0.25">
      <c r="A484" s="87"/>
      <c r="B484" s="119"/>
      <c r="C484" s="113"/>
      <c r="D484" s="101"/>
      <c r="E484" s="101"/>
      <c r="F484" s="102">
        <f>F483+D484-E484</f>
        <v>0</v>
      </c>
      <c r="G484" s="113"/>
      <c r="H484" s="9"/>
    </row>
    <row r="485" spans="1:8" x14ac:dyDescent="0.25">
      <c r="A485" s="88"/>
      <c r="B485" s="120"/>
      <c r="C485" s="114"/>
      <c r="D485" s="103"/>
      <c r="E485" s="103"/>
      <c r="F485" s="104">
        <f>F484+D485-E485</f>
        <v>0</v>
      </c>
      <c r="G485" s="114"/>
      <c r="H485" s="9"/>
    </row>
    <row r="486" spans="1:8" x14ac:dyDescent="0.25">
      <c r="A486" s="87"/>
      <c r="B486" s="119"/>
      <c r="C486" s="113"/>
      <c r="D486" s="101"/>
      <c r="E486" s="101"/>
      <c r="F486" s="102">
        <f>F485+D486-E486</f>
        <v>0</v>
      </c>
      <c r="G486" s="113"/>
      <c r="H486" s="9"/>
    </row>
    <row r="487" spans="1:8" x14ac:dyDescent="0.25">
      <c r="A487" s="88"/>
      <c r="B487" s="120"/>
      <c r="C487" s="114"/>
      <c r="D487" s="103"/>
      <c r="E487" s="103"/>
      <c r="F487" s="104"/>
      <c r="G487" s="114"/>
      <c r="H487" s="9"/>
    </row>
    <row r="488" spans="1:8" x14ac:dyDescent="0.25">
      <c r="A488" s="88"/>
      <c r="B488" s="120"/>
      <c r="C488" s="114"/>
      <c r="D488" s="103"/>
      <c r="E488" s="103"/>
      <c r="F488" s="104"/>
      <c r="G488" s="114"/>
      <c r="H488" s="9"/>
    </row>
    <row r="489" spans="1:8" ht="16.5" x14ac:dyDescent="0.25">
      <c r="A489" s="85" t="s">
        <v>13</v>
      </c>
      <c r="B489" s="116"/>
      <c r="C489" s="111"/>
      <c r="D489" s="97"/>
      <c r="E489" s="97" t="s">
        <v>202</v>
      </c>
      <c r="F489" s="123" t="str">
        <f>IFERROR(INDEX(Plancomptable!A:A,MATCH(B489,Plancomptable!B:B,0)),"")</f>
        <v/>
      </c>
      <c r="G489" s="111"/>
      <c r="H489" s="9"/>
    </row>
    <row r="490" spans="1:8" x14ac:dyDescent="0.25">
      <c r="A490" s="109" t="s">
        <v>0</v>
      </c>
      <c r="B490" s="117" t="s">
        <v>14</v>
      </c>
      <c r="C490" s="84" t="s">
        <v>15</v>
      </c>
      <c r="D490" s="98" t="s">
        <v>1</v>
      </c>
      <c r="E490" s="98" t="s">
        <v>2</v>
      </c>
      <c r="F490" s="98" t="s">
        <v>16</v>
      </c>
      <c r="G490" s="84" t="s">
        <v>17</v>
      </c>
      <c r="H490" s="9"/>
    </row>
    <row r="491" spans="1:8" x14ac:dyDescent="0.25">
      <c r="A491" s="86"/>
      <c r="B491" s="118" t="s">
        <v>18</v>
      </c>
      <c r="C491" s="112"/>
      <c r="D491" s="99"/>
      <c r="E491" s="99"/>
      <c r="F491" s="100">
        <v>0</v>
      </c>
      <c r="G491" s="112"/>
      <c r="H491" s="9"/>
    </row>
    <row r="492" spans="1:8" x14ac:dyDescent="0.25">
      <c r="A492" s="87"/>
      <c r="B492" s="119"/>
      <c r="C492" s="113"/>
      <c r="D492" s="101"/>
      <c r="E492" s="101"/>
      <c r="F492" s="102">
        <f>F491+D492-E492</f>
        <v>0</v>
      </c>
      <c r="G492" s="113"/>
      <c r="H492" s="9"/>
    </row>
    <row r="493" spans="1:8" x14ac:dyDescent="0.25">
      <c r="A493" s="88"/>
      <c r="B493" s="120"/>
      <c r="C493" s="114"/>
      <c r="D493" s="103"/>
      <c r="E493" s="103"/>
      <c r="F493" s="104">
        <f>F492+D493-E493</f>
        <v>0</v>
      </c>
      <c r="G493" s="114"/>
      <c r="H493" s="9"/>
    </row>
    <row r="494" spans="1:8" x14ac:dyDescent="0.25">
      <c r="A494" s="87"/>
      <c r="B494" s="119"/>
      <c r="C494" s="113"/>
      <c r="D494" s="101"/>
      <c r="E494" s="101"/>
      <c r="F494" s="102"/>
      <c r="G494" s="113"/>
      <c r="H494" s="9"/>
    </row>
    <row r="495" spans="1:8" x14ac:dyDescent="0.25">
      <c r="A495" s="88"/>
      <c r="B495" s="120"/>
      <c r="C495" s="114"/>
      <c r="D495" s="103"/>
      <c r="E495" s="103"/>
      <c r="F495" s="104"/>
      <c r="G495" s="114"/>
      <c r="H495" s="9"/>
    </row>
    <row r="496" spans="1:8" x14ac:dyDescent="0.25">
      <c r="A496" s="87"/>
      <c r="B496" s="119"/>
      <c r="C496" s="113"/>
      <c r="D496" s="101"/>
      <c r="E496" s="101"/>
      <c r="F496" s="102"/>
      <c r="G496" s="113"/>
      <c r="H496" s="9"/>
    </row>
    <row r="497" spans="1:8" x14ac:dyDescent="0.25">
      <c r="A497" s="88"/>
      <c r="B497" s="120"/>
      <c r="C497" s="114"/>
      <c r="D497" s="103"/>
      <c r="E497" s="103"/>
      <c r="F497" s="104"/>
      <c r="G497" s="114"/>
      <c r="H497" s="9"/>
    </row>
    <row r="498" spans="1:8" ht="16.5" x14ac:dyDescent="0.25">
      <c r="A498" s="85" t="s">
        <v>13</v>
      </c>
      <c r="B498" s="116"/>
      <c r="C498" s="111"/>
      <c r="D498" s="97"/>
      <c r="E498" s="97" t="s">
        <v>202</v>
      </c>
      <c r="F498" s="123" t="str">
        <f>IFERROR(INDEX(Plancomptable!A:A,MATCH(B498,Plancomptable!B:B,0)),"")</f>
        <v/>
      </c>
      <c r="G498" s="111"/>
      <c r="H498" s="9"/>
    </row>
    <row r="499" spans="1:8" x14ac:dyDescent="0.25">
      <c r="A499" s="109" t="s">
        <v>0</v>
      </c>
      <c r="B499" s="117" t="s">
        <v>14</v>
      </c>
      <c r="C499" s="84" t="s">
        <v>15</v>
      </c>
      <c r="D499" s="98" t="s">
        <v>1</v>
      </c>
      <c r="E499" s="98" t="s">
        <v>2</v>
      </c>
      <c r="F499" s="98" t="s">
        <v>16</v>
      </c>
      <c r="G499" s="84" t="s">
        <v>17</v>
      </c>
      <c r="H499" s="9"/>
    </row>
    <row r="500" spans="1:8" x14ac:dyDescent="0.25">
      <c r="A500" s="86"/>
      <c r="B500" s="118" t="s">
        <v>18</v>
      </c>
      <c r="C500" s="112"/>
      <c r="D500" s="99"/>
      <c r="E500" s="99"/>
      <c r="F500" s="100">
        <v>0</v>
      </c>
      <c r="G500" s="112"/>
      <c r="H500" s="9"/>
    </row>
    <row r="501" spans="1:8" x14ac:dyDescent="0.25">
      <c r="A501" s="87"/>
      <c r="B501" s="119"/>
      <c r="C501" s="113"/>
      <c r="D501" s="101"/>
      <c r="E501" s="101"/>
      <c r="F501" s="102">
        <f>F500+D501-E501</f>
        <v>0</v>
      </c>
      <c r="G501" s="113"/>
      <c r="H501" s="9"/>
    </row>
    <row r="502" spans="1:8" x14ac:dyDescent="0.25">
      <c r="A502" s="88"/>
      <c r="B502" s="120"/>
      <c r="C502" s="114"/>
      <c r="D502" s="103"/>
      <c r="E502" s="103"/>
      <c r="F502" s="104">
        <f>F501+D502-E502</f>
        <v>0</v>
      </c>
      <c r="G502" s="114"/>
      <c r="H502" s="9"/>
    </row>
    <row r="503" spans="1:8" x14ac:dyDescent="0.25">
      <c r="A503" s="87"/>
      <c r="B503" s="119"/>
      <c r="C503" s="113"/>
      <c r="D503" s="101"/>
      <c r="E503" s="101"/>
      <c r="F503" s="102">
        <f>F502+D503-E503</f>
        <v>0</v>
      </c>
      <c r="G503" s="113"/>
      <c r="H503" s="9"/>
    </row>
    <row r="504" spans="1:8" x14ac:dyDescent="0.25">
      <c r="A504" s="88"/>
      <c r="B504" s="120"/>
      <c r="C504" s="114"/>
      <c r="D504" s="103"/>
      <c r="E504" s="103"/>
      <c r="F504" s="104"/>
      <c r="G504" s="114"/>
      <c r="H504" s="9"/>
    </row>
    <row r="505" spans="1:8" x14ac:dyDescent="0.25">
      <c r="A505" s="96"/>
      <c r="B505" s="122"/>
      <c r="C505" s="115"/>
      <c r="D505" s="105"/>
      <c r="E505" s="105"/>
      <c r="F505" s="106"/>
      <c r="G505" s="115"/>
    </row>
    <row r="506" spans="1:8" x14ac:dyDescent="0.25">
      <c r="A506" s="96"/>
      <c r="B506" s="122"/>
      <c r="C506" s="115"/>
      <c r="D506" s="105"/>
      <c r="E506" s="105"/>
      <c r="F506" s="106"/>
      <c r="G506" s="115"/>
    </row>
    <row r="507" spans="1:8" x14ac:dyDescent="0.25">
      <c r="A507" s="96"/>
      <c r="B507" s="122"/>
      <c r="C507" s="115"/>
      <c r="D507" s="105"/>
      <c r="E507" s="105"/>
      <c r="F507" s="106"/>
      <c r="G507" s="115"/>
    </row>
    <row r="508" spans="1:8" x14ac:dyDescent="0.25">
      <c r="A508" s="96"/>
      <c r="B508" s="122"/>
      <c r="C508" s="115"/>
      <c r="D508" s="105"/>
      <c r="E508" s="105"/>
      <c r="F508" s="106"/>
      <c r="G508" s="115"/>
    </row>
    <row r="509" spans="1:8" x14ac:dyDescent="0.25">
      <c r="A509" s="96"/>
      <c r="B509" s="122"/>
      <c r="C509" s="115"/>
      <c r="D509" s="105"/>
      <c r="E509" s="105"/>
      <c r="F509" s="106"/>
      <c r="G509" s="115"/>
    </row>
    <row r="510" spans="1:8" x14ac:dyDescent="0.25">
      <c r="A510" s="96"/>
      <c r="B510" s="122"/>
      <c r="C510" s="115"/>
      <c r="D510" s="105"/>
      <c r="E510" s="105"/>
      <c r="F510" s="106"/>
      <c r="G510" s="115"/>
    </row>
    <row r="511" spans="1:8" x14ac:dyDescent="0.25">
      <c r="A511" s="96"/>
      <c r="B511" s="122"/>
      <c r="C511" s="115"/>
      <c r="D511" s="105"/>
      <c r="E511" s="105"/>
      <c r="F511" s="106"/>
      <c r="G511" s="115"/>
    </row>
    <row r="512" spans="1:8" x14ac:dyDescent="0.25">
      <c r="A512" s="96"/>
      <c r="B512" s="122"/>
      <c r="C512" s="115"/>
      <c r="D512" s="105"/>
      <c r="E512" s="105"/>
      <c r="F512" s="106"/>
      <c r="G512" s="115"/>
    </row>
    <row r="513" spans="1:7" x14ac:dyDescent="0.25">
      <c r="A513" s="96"/>
      <c r="B513" s="122"/>
      <c r="C513" s="115"/>
      <c r="D513" s="105"/>
      <c r="E513" s="105"/>
      <c r="F513" s="106"/>
      <c r="G513" s="115"/>
    </row>
    <row r="514" spans="1:7" x14ac:dyDescent="0.25">
      <c r="A514" s="96"/>
      <c r="B514" s="122"/>
      <c r="C514" s="115"/>
      <c r="D514" s="105"/>
      <c r="E514" s="105"/>
      <c r="F514" s="106"/>
      <c r="G514" s="115"/>
    </row>
    <row r="515" spans="1:7" x14ac:dyDescent="0.25">
      <c r="A515" s="96"/>
      <c r="B515" s="122"/>
      <c r="C515" s="115"/>
      <c r="D515" s="105"/>
      <c r="E515" s="105"/>
      <c r="F515" s="106"/>
      <c r="G515" s="115"/>
    </row>
    <row r="516" spans="1:7" x14ac:dyDescent="0.25">
      <c r="A516" s="96"/>
      <c r="B516" s="122"/>
      <c r="C516" s="115"/>
      <c r="D516" s="105"/>
      <c r="E516" s="105"/>
      <c r="F516" s="106"/>
      <c r="G516" s="115"/>
    </row>
    <row r="517" spans="1:7" x14ac:dyDescent="0.25">
      <c r="A517" s="96"/>
      <c r="B517" s="122"/>
      <c r="C517" s="115"/>
      <c r="D517" s="105"/>
      <c r="E517" s="105"/>
      <c r="F517" s="106"/>
      <c r="G517" s="115"/>
    </row>
    <row r="518" spans="1:7" x14ac:dyDescent="0.25">
      <c r="A518" s="96"/>
      <c r="B518" s="122"/>
      <c r="C518" s="115"/>
      <c r="D518" s="105"/>
      <c r="E518" s="105"/>
      <c r="F518" s="106"/>
      <c r="G518" s="115"/>
    </row>
    <row r="519" spans="1:7" x14ac:dyDescent="0.25">
      <c r="A519" s="96"/>
      <c r="B519" s="122"/>
      <c r="C519" s="115"/>
      <c r="D519" s="105"/>
      <c r="E519" s="105"/>
      <c r="F519" s="106"/>
      <c r="G519" s="115"/>
    </row>
    <row r="520" spans="1:7" x14ac:dyDescent="0.25">
      <c r="A520" s="96"/>
      <c r="B520" s="122"/>
      <c r="C520" s="115"/>
      <c r="D520" s="105"/>
      <c r="E520" s="105"/>
      <c r="F520" s="106"/>
      <c r="G520" s="115"/>
    </row>
    <row r="521" spans="1:7" x14ac:dyDescent="0.25">
      <c r="A521" s="96"/>
      <c r="B521" s="122"/>
      <c r="C521" s="115"/>
      <c r="D521" s="105"/>
      <c r="E521" s="105"/>
      <c r="F521" s="106"/>
      <c r="G521" s="115"/>
    </row>
    <row r="522" spans="1:7" x14ac:dyDescent="0.25">
      <c r="A522" s="96"/>
      <c r="B522" s="122"/>
      <c r="C522" s="115"/>
      <c r="D522" s="105"/>
      <c r="E522" s="105"/>
      <c r="F522" s="106"/>
      <c r="G522" s="115"/>
    </row>
    <row r="523" spans="1:7" x14ac:dyDescent="0.25">
      <c r="A523" s="96"/>
      <c r="B523" s="122"/>
      <c r="C523" s="115"/>
      <c r="D523" s="105"/>
      <c r="E523" s="105"/>
      <c r="F523" s="106"/>
      <c r="G523" s="115"/>
    </row>
    <row r="524" spans="1:7" x14ac:dyDescent="0.25">
      <c r="A524" s="96"/>
      <c r="B524" s="122"/>
      <c r="C524" s="115"/>
      <c r="D524" s="105"/>
      <c r="E524" s="105"/>
      <c r="F524" s="106"/>
      <c r="G524" s="115"/>
    </row>
    <row r="525" spans="1:7" x14ac:dyDescent="0.25">
      <c r="A525" s="96"/>
      <c r="B525" s="122"/>
      <c r="C525" s="115"/>
      <c r="D525" s="105"/>
      <c r="E525" s="105"/>
      <c r="F525" s="106"/>
      <c r="G525" s="115"/>
    </row>
    <row r="526" spans="1:7" x14ac:dyDescent="0.25">
      <c r="A526" s="96"/>
      <c r="B526" s="122"/>
      <c r="C526" s="115"/>
      <c r="D526" s="105"/>
      <c r="E526" s="105"/>
      <c r="F526" s="106"/>
      <c r="G526" s="115"/>
    </row>
    <row r="527" spans="1:7" x14ac:dyDescent="0.25">
      <c r="A527" s="96"/>
      <c r="B527" s="122"/>
      <c r="C527" s="115"/>
      <c r="D527" s="105"/>
      <c r="E527" s="105"/>
      <c r="F527" s="106"/>
      <c r="G527" s="115"/>
    </row>
    <row r="528" spans="1:7" x14ac:dyDescent="0.25">
      <c r="A528" s="96"/>
      <c r="B528" s="122"/>
      <c r="C528" s="115"/>
      <c r="D528" s="105"/>
      <c r="E528" s="105"/>
      <c r="F528" s="106"/>
      <c r="G528" s="115"/>
    </row>
    <row r="529" spans="1:7" x14ac:dyDescent="0.25">
      <c r="A529" s="96"/>
      <c r="B529" s="122"/>
      <c r="C529" s="115"/>
      <c r="D529" s="105"/>
      <c r="E529" s="105"/>
      <c r="F529" s="106"/>
      <c r="G529" s="115"/>
    </row>
    <row r="530" spans="1:7" x14ac:dyDescent="0.25">
      <c r="A530" s="96"/>
      <c r="B530" s="122"/>
      <c r="C530" s="115"/>
      <c r="D530" s="105"/>
      <c r="E530" s="105"/>
      <c r="F530" s="106"/>
      <c r="G530" s="115"/>
    </row>
    <row r="531" spans="1:7" x14ac:dyDescent="0.25">
      <c r="A531" s="96"/>
      <c r="B531" s="122"/>
      <c r="C531" s="115"/>
      <c r="D531" s="105"/>
      <c r="E531" s="105"/>
      <c r="F531" s="106"/>
      <c r="G531" s="115"/>
    </row>
    <row r="532" spans="1:7" x14ac:dyDescent="0.25">
      <c r="A532" s="96"/>
      <c r="B532" s="122"/>
      <c r="C532" s="115"/>
      <c r="D532" s="105"/>
      <c r="E532" s="105"/>
      <c r="F532" s="106"/>
      <c r="G532" s="115"/>
    </row>
    <row r="533" spans="1:7" x14ac:dyDescent="0.25">
      <c r="A533" s="96"/>
      <c r="B533" s="122"/>
      <c r="C533" s="115"/>
      <c r="D533" s="105"/>
      <c r="E533" s="105"/>
      <c r="F533" s="106"/>
      <c r="G533" s="115"/>
    </row>
    <row r="534" spans="1:7" x14ac:dyDescent="0.25">
      <c r="A534" s="96"/>
      <c r="B534" s="122"/>
      <c r="C534" s="115"/>
      <c r="D534" s="105"/>
      <c r="E534" s="105"/>
      <c r="F534" s="106"/>
      <c r="G534" s="115"/>
    </row>
    <row r="535" spans="1:7" x14ac:dyDescent="0.25">
      <c r="A535" s="96"/>
      <c r="B535" s="122"/>
      <c r="C535" s="115"/>
      <c r="D535" s="105"/>
      <c r="E535" s="105"/>
      <c r="F535" s="106"/>
      <c r="G535" s="115"/>
    </row>
    <row r="536" spans="1:7" x14ac:dyDescent="0.25">
      <c r="A536" s="96"/>
      <c r="B536" s="122"/>
      <c r="C536" s="115"/>
      <c r="D536" s="105"/>
      <c r="E536" s="105"/>
      <c r="F536" s="106"/>
      <c r="G536" s="115"/>
    </row>
    <row r="537" spans="1:7" x14ac:dyDescent="0.25">
      <c r="A537" s="96"/>
      <c r="B537" s="122"/>
      <c r="C537" s="115"/>
      <c r="D537" s="105"/>
      <c r="E537" s="105"/>
      <c r="F537" s="106"/>
      <c r="G537" s="115"/>
    </row>
    <row r="538" spans="1:7" x14ac:dyDescent="0.25">
      <c r="A538" s="96"/>
      <c r="B538" s="122"/>
      <c r="C538" s="115"/>
      <c r="D538" s="105"/>
      <c r="E538" s="105"/>
      <c r="F538" s="106"/>
      <c r="G538" s="115"/>
    </row>
    <row r="539" spans="1:7" x14ac:dyDescent="0.25">
      <c r="A539" s="96"/>
      <c r="B539" s="122"/>
      <c r="C539" s="115"/>
      <c r="D539" s="105"/>
      <c r="E539" s="105"/>
      <c r="F539" s="106"/>
      <c r="G539" s="115"/>
    </row>
    <row r="540" spans="1:7" x14ac:dyDescent="0.25">
      <c r="A540" s="96"/>
      <c r="B540" s="122"/>
      <c r="C540" s="115"/>
      <c r="D540" s="105"/>
      <c r="E540" s="105"/>
      <c r="F540" s="106"/>
      <c r="G540" s="115"/>
    </row>
    <row r="541" spans="1:7" x14ac:dyDescent="0.25">
      <c r="A541" s="96"/>
      <c r="B541" s="122"/>
      <c r="C541" s="115"/>
      <c r="D541" s="105"/>
      <c r="E541" s="105"/>
      <c r="F541" s="106"/>
      <c r="G541" s="115"/>
    </row>
    <row r="542" spans="1:7" x14ac:dyDescent="0.25">
      <c r="A542" s="96"/>
      <c r="B542" s="122"/>
      <c r="C542" s="115"/>
      <c r="D542" s="105"/>
      <c r="E542" s="105"/>
      <c r="F542" s="106"/>
      <c r="G542" s="115"/>
    </row>
    <row r="543" spans="1:7" x14ac:dyDescent="0.25">
      <c r="A543" s="96"/>
      <c r="B543" s="122"/>
      <c r="C543" s="115"/>
      <c r="D543" s="105"/>
      <c r="E543" s="105"/>
      <c r="F543" s="106"/>
      <c r="G543" s="115"/>
    </row>
    <row r="544" spans="1:7" x14ac:dyDescent="0.25">
      <c r="A544" s="96"/>
      <c r="B544" s="122"/>
      <c r="C544" s="115"/>
      <c r="D544" s="105"/>
      <c r="E544" s="105"/>
      <c r="F544" s="106"/>
      <c r="G544" s="115"/>
    </row>
    <row r="545" spans="1:7" x14ac:dyDescent="0.25">
      <c r="A545" s="96"/>
      <c r="B545" s="122"/>
      <c r="C545" s="115"/>
      <c r="D545" s="105"/>
      <c r="E545" s="105"/>
      <c r="F545" s="106"/>
      <c r="G545" s="115"/>
    </row>
    <row r="546" spans="1:7" x14ac:dyDescent="0.25">
      <c r="A546" s="96"/>
      <c r="B546" s="122"/>
      <c r="C546" s="115"/>
      <c r="D546" s="105"/>
      <c r="E546" s="105"/>
      <c r="F546" s="106"/>
      <c r="G546" s="115"/>
    </row>
    <row r="547" spans="1:7" x14ac:dyDescent="0.25">
      <c r="A547" s="96"/>
      <c r="B547" s="122"/>
      <c r="C547" s="115"/>
      <c r="D547" s="105"/>
      <c r="E547" s="105"/>
      <c r="F547" s="106"/>
      <c r="G547" s="115"/>
    </row>
    <row r="548" spans="1:7" x14ac:dyDescent="0.25">
      <c r="A548" s="96"/>
      <c r="B548" s="122"/>
      <c r="C548" s="115"/>
      <c r="D548" s="105"/>
      <c r="E548" s="105"/>
      <c r="F548" s="106"/>
      <c r="G548" s="115"/>
    </row>
    <row r="549" spans="1:7" x14ac:dyDescent="0.25">
      <c r="A549" s="96"/>
      <c r="B549" s="122"/>
      <c r="C549" s="115"/>
      <c r="D549" s="105"/>
      <c r="E549" s="105"/>
      <c r="F549" s="106"/>
      <c r="G549" s="115"/>
    </row>
    <row r="550" spans="1:7" x14ac:dyDescent="0.25">
      <c r="A550" s="96"/>
      <c r="B550" s="122"/>
      <c r="C550" s="115"/>
      <c r="D550" s="105"/>
      <c r="E550" s="105"/>
      <c r="F550" s="106"/>
      <c r="G550" s="115"/>
    </row>
    <row r="551" spans="1:7" x14ac:dyDescent="0.25">
      <c r="A551" s="96"/>
      <c r="B551" s="122"/>
      <c r="C551" s="115"/>
      <c r="D551" s="105"/>
      <c r="E551" s="105"/>
      <c r="F551" s="106"/>
      <c r="G551" s="115"/>
    </row>
    <row r="552" spans="1:7" x14ac:dyDescent="0.25">
      <c r="A552" s="96"/>
      <c r="B552" s="122"/>
      <c r="C552" s="115"/>
      <c r="D552" s="105"/>
      <c r="E552" s="105"/>
      <c r="F552" s="106"/>
      <c r="G552" s="115"/>
    </row>
    <row r="553" spans="1:7" x14ac:dyDescent="0.25">
      <c r="A553" s="96"/>
      <c r="B553" s="122"/>
      <c r="C553" s="115"/>
      <c r="D553" s="105"/>
      <c r="E553" s="105"/>
      <c r="F553" s="106"/>
      <c r="G553" s="115"/>
    </row>
    <row r="554" spans="1:7" x14ac:dyDescent="0.25">
      <c r="A554" s="96"/>
      <c r="B554" s="122"/>
      <c r="C554" s="115"/>
      <c r="D554" s="105"/>
      <c r="E554" s="105"/>
      <c r="F554" s="106"/>
      <c r="G554" s="115"/>
    </row>
    <row r="555" spans="1:7" x14ac:dyDescent="0.25">
      <c r="A555" s="96"/>
      <c r="B555" s="122"/>
      <c r="C555" s="115"/>
      <c r="D555" s="105"/>
      <c r="E555" s="105"/>
      <c r="F555" s="106"/>
      <c r="G555" s="115"/>
    </row>
    <row r="556" spans="1:7" x14ac:dyDescent="0.25">
      <c r="A556" s="96"/>
      <c r="B556" s="122"/>
      <c r="C556" s="115"/>
      <c r="D556" s="105"/>
      <c r="E556" s="105"/>
      <c r="F556" s="106"/>
      <c r="G556" s="115"/>
    </row>
    <row r="557" spans="1:7" x14ac:dyDescent="0.25">
      <c r="A557" s="96"/>
      <c r="B557" s="122"/>
      <c r="C557" s="115"/>
      <c r="D557" s="105"/>
      <c r="E557" s="105"/>
      <c r="F557" s="106"/>
      <c r="G557" s="115"/>
    </row>
    <row r="558" spans="1:7" x14ac:dyDescent="0.25">
      <c r="A558" s="96"/>
      <c r="B558" s="122"/>
      <c r="C558" s="115"/>
      <c r="D558" s="105"/>
      <c r="E558" s="105"/>
      <c r="F558" s="106"/>
      <c r="G558" s="115"/>
    </row>
    <row r="559" spans="1:7" x14ac:dyDescent="0.25">
      <c r="A559" s="96"/>
      <c r="B559" s="122"/>
      <c r="C559" s="115"/>
      <c r="D559" s="105"/>
      <c r="E559" s="105"/>
      <c r="F559" s="106"/>
      <c r="G559" s="115"/>
    </row>
    <row r="560" spans="1:7" x14ac:dyDescent="0.25">
      <c r="A560" s="96"/>
      <c r="B560" s="122"/>
      <c r="C560" s="115"/>
      <c r="D560" s="105"/>
      <c r="E560" s="105"/>
      <c r="F560" s="106"/>
      <c r="G560" s="115"/>
    </row>
    <row r="561" spans="1:7" x14ac:dyDescent="0.25">
      <c r="A561" s="96"/>
      <c r="B561" s="122"/>
      <c r="C561" s="115"/>
      <c r="D561" s="105"/>
      <c r="E561" s="105"/>
      <c r="F561" s="106"/>
      <c r="G561" s="115"/>
    </row>
    <row r="562" spans="1:7" x14ac:dyDescent="0.25">
      <c r="A562" s="96"/>
      <c r="B562" s="122"/>
      <c r="C562" s="115"/>
      <c r="D562" s="105"/>
      <c r="E562" s="105"/>
      <c r="F562" s="106"/>
      <c r="G562" s="115"/>
    </row>
    <row r="563" spans="1:7" x14ac:dyDescent="0.25">
      <c r="A563" s="96"/>
      <c r="B563" s="122"/>
      <c r="C563" s="115"/>
      <c r="D563" s="105"/>
      <c r="E563" s="105"/>
      <c r="F563" s="106"/>
      <c r="G563" s="115"/>
    </row>
    <row r="564" spans="1:7" x14ac:dyDescent="0.25">
      <c r="A564" s="96"/>
      <c r="B564" s="122"/>
      <c r="C564" s="115"/>
      <c r="D564" s="105"/>
      <c r="E564" s="105"/>
      <c r="F564" s="106"/>
      <c r="G564" s="115"/>
    </row>
    <row r="565" spans="1:7" x14ac:dyDescent="0.25">
      <c r="A565" s="96"/>
      <c r="B565" s="122"/>
      <c r="C565" s="115"/>
      <c r="D565" s="105"/>
      <c r="E565" s="105"/>
      <c r="F565" s="106"/>
      <c r="G565" s="115"/>
    </row>
    <row r="566" spans="1:7" x14ac:dyDescent="0.25">
      <c r="A566" s="96"/>
      <c r="B566" s="122"/>
      <c r="C566" s="115"/>
      <c r="D566" s="105"/>
      <c r="E566" s="105"/>
      <c r="F566" s="106"/>
      <c r="G566" s="115"/>
    </row>
    <row r="567" spans="1:7" x14ac:dyDescent="0.25">
      <c r="A567" s="96"/>
      <c r="B567" s="122"/>
      <c r="C567" s="115"/>
      <c r="D567" s="105"/>
      <c r="E567" s="105"/>
      <c r="F567" s="106"/>
      <c r="G567" s="115"/>
    </row>
    <row r="568" spans="1:7" x14ac:dyDescent="0.25">
      <c r="A568" s="96"/>
      <c r="B568" s="122"/>
      <c r="C568" s="115"/>
      <c r="D568" s="105"/>
      <c r="E568" s="105"/>
      <c r="F568" s="106"/>
      <c r="G568" s="115"/>
    </row>
    <row r="569" spans="1:7" x14ac:dyDescent="0.25">
      <c r="A569" s="96"/>
      <c r="B569" s="122"/>
      <c r="C569" s="115"/>
      <c r="D569" s="105"/>
      <c r="E569" s="105"/>
      <c r="F569" s="106"/>
      <c r="G569" s="115"/>
    </row>
    <row r="570" spans="1:7" x14ac:dyDescent="0.25">
      <c r="A570" s="96"/>
      <c r="B570" s="122"/>
      <c r="C570" s="115"/>
      <c r="D570" s="105"/>
      <c r="E570" s="105"/>
      <c r="F570" s="106"/>
      <c r="G570" s="115"/>
    </row>
    <row r="571" spans="1:7" x14ac:dyDescent="0.25">
      <c r="A571" s="96"/>
      <c r="B571" s="122"/>
      <c r="C571" s="115"/>
      <c r="D571" s="105"/>
      <c r="E571" s="105"/>
      <c r="F571" s="106"/>
      <c r="G571" s="115"/>
    </row>
    <row r="572" spans="1:7" x14ac:dyDescent="0.25">
      <c r="A572" s="96"/>
      <c r="B572" s="122"/>
      <c r="C572" s="115"/>
      <c r="D572" s="105"/>
      <c r="E572" s="105"/>
      <c r="F572" s="106"/>
      <c r="G572" s="115"/>
    </row>
    <row r="573" spans="1:7" x14ac:dyDescent="0.25">
      <c r="A573" s="96"/>
      <c r="B573" s="122"/>
      <c r="C573" s="115"/>
      <c r="D573" s="105"/>
      <c r="E573" s="105"/>
      <c r="F573" s="106"/>
      <c r="G573" s="115"/>
    </row>
    <row r="574" spans="1:7" x14ac:dyDescent="0.25">
      <c r="A574" s="96"/>
      <c r="B574" s="122"/>
      <c r="C574" s="115"/>
      <c r="D574" s="105"/>
      <c r="E574" s="105"/>
      <c r="F574" s="106"/>
      <c r="G574" s="115"/>
    </row>
    <row r="575" spans="1:7" x14ac:dyDescent="0.25">
      <c r="A575" s="96"/>
      <c r="B575" s="122"/>
      <c r="C575" s="115"/>
      <c r="D575" s="105"/>
      <c r="E575" s="105"/>
      <c r="F575" s="106"/>
      <c r="G575" s="115"/>
    </row>
    <row r="576" spans="1:7" x14ac:dyDescent="0.25">
      <c r="A576" s="96"/>
      <c r="B576" s="122"/>
      <c r="C576" s="115"/>
      <c r="D576" s="105"/>
      <c r="E576" s="105"/>
      <c r="F576" s="106"/>
      <c r="G576" s="115"/>
    </row>
    <row r="577" spans="1:7" x14ac:dyDescent="0.25">
      <c r="A577" s="96"/>
      <c r="B577" s="122"/>
      <c r="C577" s="115"/>
      <c r="D577" s="105"/>
      <c r="E577" s="105"/>
      <c r="F577" s="106"/>
      <c r="G577" s="115"/>
    </row>
    <row r="578" spans="1:7" x14ac:dyDescent="0.25">
      <c r="A578" s="96"/>
      <c r="B578" s="122"/>
      <c r="C578" s="115"/>
      <c r="D578" s="105"/>
      <c r="E578" s="105"/>
      <c r="F578" s="106"/>
      <c r="G578" s="115"/>
    </row>
    <row r="579" spans="1:7" x14ac:dyDescent="0.25">
      <c r="A579" s="96"/>
      <c r="B579" s="122"/>
      <c r="C579" s="115"/>
      <c r="D579" s="105"/>
      <c r="E579" s="105"/>
      <c r="F579" s="106"/>
      <c r="G579" s="115"/>
    </row>
    <row r="580" spans="1:7" x14ac:dyDescent="0.25">
      <c r="A580" s="96"/>
      <c r="B580" s="122"/>
      <c r="C580" s="115"/>
      <c r="D580" s="105"/>
      <c r="E580" s="105"/>
      <c r="F580" s="106"/>
      <c r="G580" s="115"/>
    </row>
    <row r="581" spans="1:7" x14ac:dyDescent="0.25">
      <c r="A581" s="96"/>
      <c r="B581" s="122"/>
      <c r="C581" s="115"/>
      <c r="D581" s="105"/>
      <c r="E581" s="105"/>
      <c r="F581" s="106"/>
      <c r="G581" s="115"/>
    </row>
    <row r="582" spans="1:7" x14ac:dyDescent="0.25">
      <c r="A582" s="96"/>
      <c r="B582" s="122"/>
      <c r="C582" s="115"/>
      <c r="D582" s="105"/>
      <c r="E582" s="105"/>
      <c r="F582" s="106"/>
      <c r="G582" s="115"/>
    </row>
    <row r="583" spans="1:7" x14ac:dyDescent="0.25">
      <c r="A583" s="96"/>
      <c r="B583" s="122"/>
      <c r="C583" s="115"/>
      <c r="D583" s="105"/>
      <c r="E583" s="105"/>
      <c r="F583" s="106"/>
      <c r="G583" s="115"/>
    </row>
    <row r="584" spans="1:7" x14ac:dyDescent="0.25">
      <c r="A584" s="96"/>
      <c r="B584" s="122"/>
      <c r="C584" s="115"/>
      <c r="D584" s="105"/>
      <c r="E584" s="105"/>
      <c r="F584" s="106"/>
      <c r="G584" s="115"/>
    </row>
    <row r="585" spans="1:7" x14ac:dyDescent="0.25">
      <c r="A585" s="96"/>
      <c r="B585" s="122"/>
      <c r="C585" s="115"/>
      <c r="D585" s="105"/>
      <c r="E585" s="105"/>
      <c r="F585" s="106"/>
      <c r="G585" s="115"/>
    </row>
    <row r="586" spans="1:7" x14ac:dyDescent="0.25">
      <c r="A586" s="96"/>
      <c r="B586" s="122"/>
      <c r="C586" s="115"/>
      <c r="D586" s="105"/>
      <c r="E586" s="105"/>
      <c r="F586" s="106"/>
      <c r="G586" s="115"/>
    </row>
    <row r="587" spans="1:7" x14ac:dyDescent="0.25">
      <c r="A587" s="96"/>
      <c r="B587" s="122"/>
      <c r="C587" s="115"/>
      <c r="D587" s="105"/>
      <c r="E587" s="105"/>
      <c r="F587" s="106"/>
      <c r="G587" s="115"/>
    </row>
    <row r="588" spans="1:7" x14ac:dyDescent="0.25">
      <c r="A588" s="96"/>
      <c r="B588" s="122"/>
      <c r="C588" s="115"/>
      <c r="D588" s="105"/>
      <c r="E588" s="105"/>
      <c r="F588" s="106"/>
      <c r="G588" s="115"/>
    </row>
    <row r="589" spans="1:7" x14ac:dyDescent="0.25">
      <c r="A589" s="96"/>
      <c r="B589" s="122"/>
      <c r="C589" s="115"/>
      <c r="D589" s="105"/>
      <c r="E589" s="105"/>
      <c r="F589" s="106"/>
      <c r="G589" s="115"/>
    </row>
    <row r="590" spans="1:7" x14ac:dyDescent="0.25">
      <c r="A590" s="96"/>
      <c r="B590" s="122"/>
      <c r="C590" s="115"/>
      <c r="D590" s="105"/>
      <c r="E590" s="105"/>
      <c r="F590" s="106"/>
      <c r="G590" s="115"/>
    </row>
    <row r="591" spans="1:7" x14ac:dyDescent="0.25">
      <c r="A591" s="96"/>
      <c r="B591" s="122"/>
      <c r="C591" s="115"/>
      <c r="D591" s="105"/>
      <c r="E591" s="105"/>
      <c r="F591" s="106"/>
      <c r="G591" s="115"/>
    </row>
    <row r="592" spans="1:7" x14ac:dyDescent="0.25">
      <c r="A592" s="96"/>
      <c r="B592" s="122"/>
      <c r="C592" s="115"/>
      <c r="D592" s="105"/>
      <c r="E592" s="105"/>
      <c r="F592" s="106"/>
      <c r="G592" s="115"/>
    </row>
    <row r="593" spans="1:7" x14ac:dyDescent="0.25">
      <c r="A593" s="96"/>
      <c r="B593" s="122"/>
      <c r="C593" s="115"/>
      <c r="D593" s="105"/>
      <c r="E593" s="105"/>
      <c r="F593" s="106"/>
      <c r="G593" s="115"/>
    </row>
    <row r="594" spans="1:7" x14ac:dyDescent="0.25">
      <c r="A594" s="96"/>
      <c r="B594" s="122"/>
      <c r="C594" s="115"/>
      <c r="D594" s="105"/>
      <c r="E594" s="105"/>
      <c r="F594" s="106"/>
      <c r="G594" s="115"/>
    </row>
    <row r="595" spans="1:7" x14ac:dyDescent="0.25">
      <c r="A595" s="96"/>
      <c r="B595" s="122"/>
      <c r="C595" s="115"/>
      <c r="D595" s="105"/>
      <c r="E595" s="105"/>
      <c r="F595" s="106"/>
      <c r="G595" s="115"/>
    </row>
    <row r="596" spans="1:7" x14ac:dyDescent="0.25">
      <c r="A596" s="96"/>
      <c r="B596" s="122"/>
      <c r="C596" s="115"/>
      <c r="D596" s="105"/>
      <c r="E596" s="105"/>
      <c r="F596" s="106"/>
      <c r="G596" s="115"/>
    </row>
    <row r="597" spans="1:7" x14ac:dyDescent="0.25">
      <c r="A597" s="96"/>
      <c r="B597" s="122"/>
      <c r="C597" s="115"/>
      <c r="D597" s="105"/>
      <c r="E597" s="105"/>
      <c r="F597" s="106"/>
      <c r="G597" s="115"/>
    </row>
    <row r="598" spans="1:7" x14ac:dyDescent="0.25">
      <c r="A598" s="96"/>
      <c r="B598" s="122"/>
      <c r="C598" s="115"/>
      <c r="D598" s="105"/>
      <c r="E598" s="105"/>
      <c r="F598" s="106"/>
      <c r="G598" s="115"/>
    </row>
    <row r="599" spans="1:7" x14ac:dyDescent="0.25">
      <c r="A599" s="96"/>
      <c r="B599" s="122"/>
      <c r="C599" s="115"/>
      <c r="D599" s="105"/>
      <c r="E599" s="105"/>
      <c r="F599" s="106"/>
      <c r="G599" s="115"/>
    </row>
    <row r="600" spans="1:7" x14ac:dyDescent="0.25">
      <c r="A600" s="96"/>
      <c r="B600" s="122"/>
      <c r="C600" s="115"/>
      <c r="D600" s="105"/>
      <c r="E600" s="105"/>
      <c r="F600" s="106"/>
      <c r="G600" s="115"/>
    </row>
    <row r="601" spans="1:7" x14ac:dyDescent="0.25">
      <c r="A601" s="96"/>
      <c r="B601" s="122"/>
      <c r="C601" s="115"/>
      <c r="D601" s="105"/>
      <c r="E601" s="105"/>
      <c r="F601" s="106"/>
      <c r="G601" s="115"/>
    </row>
    <row r="602" spans="1:7" x14ac:dyDescent="0.25">
      <c r="A602" s="96"/>
      <c r="B602" s="122"/>
      <c r="C602" s="115"/>
      <c r="D602" s="105"/>
      <c r="E602" s="105"/>
      <c r="F602" s="106"/>
      <c r="G602" s="115"/>
    </row>
    <row r="603" spans="1:7" x14ac:dyDescent="0.25">
      <c r="A603" s="96"/>
      <c r="B603" s="122"/>
      <c r="C603" s="115"/>
      <c r="D603" s="105"/>
      <c r="E603" s="105"/>
      <c r="F603" s="106"/>
      <c r="G603" s="115"/>
    </row>
    <row r="604" spans="1:7" x14ac:dyDescent="0.25">
      <c r="A604" s="96"/>
      <c r="B604" s="122"/>
      <c r="C604" s="115"/>
      <c r="D604" s="105"/>
      <c r="E604" s="105"/>
      <c r="F604" s="106"/>
      <c r="G604" s="115"/>
    </row>
    <row r="605" spans="1:7" x14ac:dyDescent="0.25">
      <c r="A605" s="96"/>
      <c r="B605" s="122"/>
      <c r="C605" s="115"/>
      <c r="D605" s="105"/>
      <c r="E605" s="105"/>
      <c r="F605" s="106"/>
      <c r="G605" s="115"/>
    </row>
    <row r="606" spans="1:7" x14ac:dyDescent="0.25">
      <c r="A606" s="96"/>
      <c r="B606" s="122"/>
      <c r="C606" s="115"/>
      <c r="D606" s="105"/>
      <c r="E606" s="105"/>
      <c r="F606" s="106"/>
      <c r="G606" s="115"/>
    </row>
    <row r="607" spans="1:7" x14ac:dyDescent="0.25">
      <c r="A607" s="96"/>
      <c r="B607" s="122"/>
      <c r="C607" s="115"/>
      <c r="D607" s="105"/>
      <c r="E607" s="105"/>
      <c r="F607" s="106"/>
      <c r="G607" s="115"/>
    </row>
    <row r="608" spans="1:7" x14ac:dyDescent="0.25">
      <c r="A608" s="96"/>
      <c r="B608" s="122"/>
      <c r="C608" s="115"/>
      <c r="D608" s="105"/>
      <c r="E608" s="105"/>
      <c r="F608" s="106"/>
      <c r="G608" s="115"/>
    </row>
    <row r="609" spans="1:7" x14ac:dyDescent="0.25">
      <c r="A609" s="96"/>
      <c r="B609" s="122"/>
      <c r="C609" s="115"/>
      <c r="D609" s="105"/>
      <c r="E609" s="105"/>
      <c r="F609" s="106"/>
      <c r="G609" s="115"/>
    </row>
    <row r="610" spans="1:7" x14ac:dyDescent="0.25">
      <c r="A610" s="96"/>
      <c r="B610" s="122"/>
      <c r="C610" s="115"/>
      <c r="D610" s="105"/>
      <c r="E610" s="105"/>
      <c r="F610" s="106"/>
      <c r="G610" s="115"/>
    </row>
    <row r="611" spans="1:7" x14ac:dyDescent="0.25">
      <c r="A611" s="96"/>
      <c r="B611" s="122"/>
      <c r="C611" s="115"/>
      <c r="D611" s="105"/>
      <c r="E611" s="105"/>
      <c r="F611" s="106"/>
      <c r="G611" s="115"/>
    </row>
    <row r="612" spans="1:7" x14ac:dyDescent="0.25">
      <c r="A612" s="96"/>
      <c r="B612" s="122"/>
      <c r="C612" s="115"/>
      <c r="D612" s="105"/>
      <c r="E612" s="105"/>
      <c r="F612" s="106"/>
      <c r="G612" s="115"/>
    </row>
    <row r="613" spans="1:7" x14ac:dyDescent="0.25">
      <c r="A613" s="96"/>
      <c r="B613" s="122"/>
      <c r="C613" s="115"/>
      <c r="D613" s="105"/>
      <c r="E613" s="105"/>
      <c r="F613" s="106"/>
      <c r="G613" s="115"/>
    </row>
    <row r="614" spans="1:7" x14ac:dyDescent="0.25">
      <c r="A614" s="96"/>
      <c r="B614" s="122"/>
      <c r="C614" s="115"/>
      <c r="D614" s="105"/>
      <c r="E614" s="105"/>
      <c r="F614" s="106"/>
      <c r="G614" s="115"/>
    </row>
    <row r="615" spans="1:7" x14ac:dyDescent="0.25">
      <c r="A615" s="96"/>
      <c r="B615" s="122"/>
      <c r="C615" s="115"/>
      <c r="D615" s="105"/>
      <c r="E615" s="105"/>
      <c r="F615" s="106"/>
      <c r="G615" s="115"/>
    </row>
    <row r="616" spans="1:7" x14ac:dyDescent="0.25">
      <c r="A616" s="96"/>
      <c r="B616" s="122"/>
      <c r="C616" s="115"/>
      <c r="D616" s="105"/>
      <c r="E616" s="105"/>
      <c r="F616" s="106"/>
      <c r="G616" s="115"/>
    </row>
    <row r="617" spans="1:7" x14ac:dyDescent="0.25">
      <c r="A617" s="96"/>
      <c r="B617" s="122"/>
      <c r="C617" s="115"/>
      <c r="D617" s="105"/>
      <c r="E617" s="105"/>
      <c r="F617" s="106"/>
      <c r="G617" s="115"/>
    </row>
    <row r="618" spans="1:7" x14ac:dyDescent="0.25">
      <c r="A618" s="96"/>
      <c r="B618" s="122"/>
      <c r="C618" s="115"/>
      <c r="D618" s="105"/>
      <c r="E618" s="105"/>
      <c r="F618" s="106"/>
      <c r="G618" s="115"/>
    </row>
    <row r="619" spans="1:7" x14ac:dyDescent="0.25">
      <c r="A619" s="96"/>
      <c r="B619" s="122"/>
      <c r="C619" s="115"/>
      <c r="D619" s="105"/>
      <c r="E619" s="105"/>
      <c r="F619" s="106"/>
      <c r="G619" s="115"/>
    </row>
    <row r="620" spans="1:7" x14ac:dyDescent="0.25">
      <c r="A620" s="96"/>
      <c r="B620" s="122"/>
      <c r="C620" s="115"/>
      <c r="D620" s="105"/>
      <c r="E620" s="105"/>
      <c r="F620" s="106"/>
      <c r="G620" s="115"/>
    </row>
    <row r="621" spans="1:7" x14ac:dyDescent="0.25">
      <c r="A621" s="96"/>
      <c r="B621" s="122"/>
      <c r="C621" s="115"/>
      <c r="D621" s="105"/>
      <c r="E621" s="105"/>
      <c r="F621" s="106"/>
      <c r="G621" s="115"/>
    </row>
    <row r="622" spans="1:7" x14ac:dyDescent="0.25">
      <c r="A622" s="96"/>
      <c r="B622" s="122"/>
      <c r="C622" s="115"/>
      <c r="D622" s="105"/>
      <c r="E622" s="105"/>
      <c r="F622" s="106"/>
      <c r="G622" s="115"/>
    </row>
    <row r="623" spans="1:7" x14ac:dyDescent="0.25">
      <c r="A623" s="96"/>
      <c r="B623" s="122"/>
      <c r="C623" s="115"/>
      <c r="D623" s="105"/>
      <c r="E623" s="105"/>
      <c r="F623" s="106"/>
      <c r="G623" s="115"/>
    </row>
    <row r="624" spans="1:7" x14ac:dyDescent="0.25">
      <c r="A624" s="96"/>
      <c r="B624" s="122"/>
      <c r="C624" s="115"/>
      <c r="D624" s="105"/>
      <c r="E624" s="105"/>
      <c r="F624" s="106"/>
      <c r="G624" s="115"/>
    </row>
    <row r="625" spans="1:7" x14ac:dyDescent="0.25">
      <c r="A625" s="96"/>
      <c r="B625" s="122"/>
      <c r="C625" s="115"/>
      <c r="D625" s="105"/>
      <c r="E625" s="105"/>
      <c r="F625" s="106"/>
      <c r="G625" s="115"/>
    </row>
    <row r="626" spans="1:7" x14ac:dyDescent="0.25">
      <c r="A626" s="96"/>
      <c r="B626" s="122"/>
      <c r="C626" s="115"/>
      <c r="D626" s="105"/>
      <c r="E626" s="105"/>
      <c r="F626" s="106"/>
      <c r="G626" s="115"/>
    </row>
    <row r="627" spans="1:7" x14ac:dyDescent="0.25">
      <c r="A627" s="96"/>
      <c r="B627" s="122"/>
      <c r="C627" s="115"/>
      <c r="D627" s="105"/>
      <c r="E627" s="105"/>
      <c r="F627" s="106"/>
      <c r="G627" s="115"/>
    </row>
    <row r="628" spans="1:7" x14ac:dyDescent="0.25">
      <c r="A628" s="96"/>
      <c r="B628" s="122"/>
      <c r="C628" s="115"/>
      <c r="D628" s="105"/>
      <c r="E628" s="105"/>
      <c r="F628" s="106"/>
      <c r="G628" s="115"/>
    </row>
    <row r="629" spans="1:7" x14ac:dyDescent="0.25">
      <c r="A629" s="96"/>
      <c r="B629" s="122"/>
      <c r="C629" s="115"/>
      <c r="D629" s="105"/>
      <c r="E629" s="105"/>
      <c r="F629" s="106"/>
      <c r="G629" s="115"/>
    </row>
    <row r="630" spans="1:7" x14ac:dyDescent="0.25">
      <c r="A630" s="96"/>
      <c r="B630" s="122"/>
      <c r="C630" s="115"/>
      <c r="D630" s="105"/>
      <c r="E630" s="105"/>
      <c r="F630" s="106"/>
      <c r="G630" s="115"/>
    </row>
    <row r="631" spans="1:7" x14ac:dyDescent="0.25">
      <c r="A631" s="96"/>
      <c r="B631" s="122"/>
      <c r="C631" s="115"/>
      <c r="D631" s="105"/>
      <c r="E631" s="105"/>
      <c r="F631" s="106"/>
      <c r="G631" s="115"/>
    </row>
    <row r="632" spans="1:7" x14ac:dyDescent="0.25">
      <c r="A632" s="96"/>
      <c r="B632" s="122"/>
      <c r="C632" s="115"/>
      <c r="D632" s="105"/>
      <c r="E632" s="105"/>
      <c r="F632" s="106"/>
      <c r="G632" s="115"/>
    </row>
    <row r="633" spans="1:7" x14ac:dyDescent="0.25">
      <c r="A633" s="96"/>
      <c r="B633" s="122"/>
      <c r="C633" s="115"/>
      <c r="D633" s="105"/>
      <c r="E633" s="105"/>
      <c r="F633" s="106"/>
      <c r="G633" s="115"/>
    </row>
    <row r="634" spans="1:7" x14ac:dyDescent="0.25">
      <c r="A634" s="96"/>
      <c r="B634" s="122"/>
      <c r="C634" s="115"/>
      <c r="D634" s="105"/>
      <c r="E634" s="105"/>
      <c r="F634" s="106"/>
      <c r="G634" s="115"/>
    </row>
    <row r="635" spans="1:7" x14ac:dyDescent="0.25">
      <c r="A635" s="96"/>
      <c r="B635" s="122"/>
      <c r="C635" s="115"/>
      <c r="D635" s="105"/>
      <c r="E635" s="105"/>
      <c r="F635" s="106"/>
      <c r="G635" s="115"/>
    </row>
    <row r="636" spans="1:7" x14ac:dyDescent="0.25">
      <c r="A636" s="96"/>
      <c r="B636" s="122"/>
      <c r="C636" s="115"/>
      <c r="D636" s="105"/>
      <c r="E636" s="105"/>
      <c r="F636" s="106"/>
      <c r="G636" s="115"/>
    </row>
    <row r="637" spans="1:7" x14ac:dyDescent="0.25">
      <c r="A637" s="96"/>
      <c r="B637" s="122"/>
      <c r="C637" s="115"/>
      <c r="D637" s="105"/>
      <c r="E637" s="105"/>
      <c r="F637" s="106"/>
      <c r="G637" s="115"/>
    </row>
    <row r="638" spans="1:7" x14ac:dyDescent="0.25">
      <c r="A638" s="96"/>
      <c r="B638" s="122"/>
      <c r="C638" s="115"/>
      <c r="D638" s="105"/>
      <c r="E638" s="105"/>
      <c r="F638" s="106"/>
      <c r="G638" s="115"/>
    </row>
    <row r="639" spans="1:7" x14ac:dyDescent="0.25">
      <c r="A639" s="96"/>
      <c r="B639" s="122"/>
      <c r="C639" s="115"/>
      <c r="D639" s="105"/>
      <c r="E639" s="105"/>
      <c r="F639" s="106"/>
      <c r="G639" s="115"/>
    </row>
    <row r="640" spans="1:7" x14ac:dyDescent="0.25">
      <c r="A640" s="96"/>
      <c r="B640" s="122"/>
      <c r="C640" s="115"/>
      <c r="D640" s="105"/>
      <c r="E640" s="105"/>
      <c r="F640" s="106"/>
      <c r="G640" s="115"/>
    </row>
    <row r="641" spans="1:7" x14ac:dyDescent="0.25">
      <c r="A641" s="96"/>
      <c r="B641" s="122"/>
      <c r="C641" s="115"/>
      <c r="D641" s="105"/>
      <c r="E641" s="105"/>
      <c r="F641" s="106"/>
      <c r="G641" s="115"/>
    </row>
    <row r="642" spans="1:7" x14ac:dyDescent="0.25">
      <c r="A642" s="96"/>
      <c r="B642" s="122"/>
      <c r="C642" s="115"/>
      <c r="D642" s="105"/>
      <c r="E642" s="105"/>
      <c r="F642" s="106"/>
      <c r="G642" s="115"/>
    </row>
    <row r="643" spans="1:7" x14ac:dyDescent="0.25">
      <c r="A643" s="96"/>
      <c r="B643" s="122"/>
      <c r="C643" s="115"/>
      <c r="D643" s="105"/>
      <c r="E643" s="105"/>
      <c r="F643" s="106"/>
      <c r="G643" s="115"/>
    </row>
    <row r="644" spans="1:7" x14ac:dyDescent="0.25">
      <c r="A644" s="96"/>
      <c r="B644" s="122"/>
      <c r="C644" s="115"/>
      <c r="D644" s="105"/>
      <c r="E644" s="105"/>
      <c r="F644" s="106"/>
      <c r="G644" s="115"/>
    </row>
    <row r="645" spans="1:7" x14ac:dyDescent="0.25">
      <c r="A645" s="96"/>
      <c r="B645" s="122"/>
      <c r="C645" s="115"/>
      <c r="D645" s="105"/>
      <c r="E645" s="105"/>
      <c r="F645" s="106"/>
      <c r="G645" s="115"/>
    </row>
    <row r="646" spans="1:7" x14ac:dyDescent="0.25">
      <c r="A646" s="96"/>
      <c r="B646" s="122"/>
      <c r="C646" s="115"/>
      <c r="D646" s="105"/>
      <c r="E646" s="105"/>
      <c r="F646" s="106"/>
      <c r="G646" s="115"/>
    </row>
    <row r="647" spans="1:7" x14ac:dyDescent="0.25">
      <c r="A647" s="96"/>
      <c r="B647" s="122"/>
      <c r="C647" s="115"/>
      <c r="D647" s="105"/>
      <c r="E647" s="105"/>
      <c r="F647" s="106"/>
      <c r="G647" s="115"/>
    </row>
    <row r="648" spans="1:7" x14ac:dyDescent="0.25">
      <c r="A648" s="96"/>
      <c r="B648" s="122"/>
      <c r="C648" s="115"/>
      <c r="D648" s="105"/>
      <c r="E648" s="105"/>
      <c r="F648" s="106"/>
      <c r="G648" s="115"/>
    </row>
    <row r="649" spans="1:7" x14ac:dyDescent="0.25">
      <c r="A649" s="96"/>
      <c r="B649" s="122"/>
      <c r="C649" s="115"/>
      <c r="D649" s="105"/>
      <c r="E649" s="105"/>
      <c r="F649" s="106"/>
      <c r="G649" s="115"/>
    </row>
    <row r="650" spans="1:7" x14ac:dyDescent="0.25">
      <c r="A650" s="96"/>
      <c r="B650" s="122"/>
      <c r="C650" s="115"/>
      <c r="D650" s="105"/>
      <c r="E650" s="105"/>
      <c r="F650" s="106"/>
      <c r="G650" s="115"/>
    </row>
    <row r="651" spans="1:7" x14ac:dyDescent="0.25">
      <c r="A651" s="96"/>
      <c r="B651" s="122"/>
      <c r="C651" s="115"/>
      <c r="D651" s="105"/>
      <c r="E651" s="105"/>
      <c r="F651" s="106"/>
      <c r="G651" s="115"/>
    </row>
    <row r="652" spans="1:7" x14ac:dyDescent="0.25">
      <c r="A652" s="96"/>
      <c r="B652" s="122"/>
      <c r="C652" s="115"/>
      <c r="D652" s="105"/>
      <c r="E652" s="105"/>
      <c r="F652" s="106"/>
      <c r="G652" s="115"/>
    </row>
    <row r="653" spans="1:7" x14ac:dyDescent="0.25">
      <c r="A653" s="96"/>
      <c r="B653" s="122"/>
      <c r="C653" s="115"/>
      <c r="D653" s="105"/>
      <c r="E653" s="105"/>
      <c r="F653" s="106"/>
      <c r="G653" s="115"/>
    </row>
    <row r="654" spans="1:7" x14ac:dyDescent="0.25">
      <c r="A654" s="96"/>
      <c r="B654" s="122"/>
      <c r="C654" s="115"/>
      <c r="D654" s="105"/>
      <c r="E654" s="105"/>
      <c r="F654" s="106"/>
      <c r="G654" s="115"/>
    </row>
    <row r="655" spans="1:7" x14ac:dyDescent="0.25">
      <c r="A655" s="96"/>
      <c r="B655" s="122"/>
      <c r="C655" s="115"/>
      <c r="D655" s="105"/>
      <c r="E655" s="105"/>
      <c r="F655" s="106"/>
      <c r="G655" s="115"/>
    </row>
    <row r="656" spans="1:7" x14ac:dyDescent="0.25">
      <c r="A656" s="96"/>
      <c r="B656" s="122"/>
      <c r="C656" s="115"/>
      <c r="D656" s="105"/>
      <c r="E656" s="105"/>
      <c r="F656" s="106"/>
      <c r="G656" s="115"/>
    </row>
    <row r="657" spans="1:7" x14ac:dyDescent="0.25">
      <c r="A657" s="96"/>
      <c r="B657" s="122"/>
      <c r="C657" s="115"/>
      <c r="D657" s="105"/>
      <c r="E657" s="105"/>
      <c r="F657" s="106"/>
      <c r="G657" s="115"/>
    </row>
    <row r="658" spans="1:7" x14ac:dyDescent="0.25">
      <c r="A658" s="96"/>
      <c r="B658" s="122"/>
      <c r="C658" s="115"/>
      <c r="D658" s="105"/>
      <c r="E658" s="105"/>
      <c r="F658" s="106"/>
      <c r="G658" s="115"/>
    </row>
    <row r="659" spans="1:7" x14ac:dyDescent="0.25">
      <c r="A659" s="96"/>
      <c r="B659" s="122"/>
      <c r="C659" s="115"/>
      <c r="D659" s="105"/>
      <c r="E659" s="105"/>
      <c r="F659" s="106"/>
      <c r="G659" s="115"/>
    </row>
    <row r="660" spans="1:7" x14ac:dyDescent="0.25">
      <c r="A660" s="96"/>
      <c r="B660" s="122"/>
      <c r="C660" s="115"/>
      <c r="D660" s="105"/>
      <c r="E660" s="105"/>
      <c r="F660" s="106"/>
      <c r="G660" s="115"/>
    </row>
    <row r="661" spans="1:7" x14ac:dyDescent="0.25">
      <c r="A661" s="96"/>
      <c r="B661" s="122"/>
      <c r="C661" s="115"/>
      <c r="D661" s="105"/>
      <c r="E661" s="105"/>
      <c r="F661" s="106"/>
      <c r="G661" s="115"/>
    </row>
    <row r="662" spans="1:7" x14ac:dyDescent="0.25">
      <c r="A662" s="96"/>
      <c r="B662" s="122"/>
      <c r="C662" s="115"/>
      <c r="D662" s="105"/>
      <c r="E662" s="105"/>
      <c r="F662" s="106"/>
      <c r="G662" s="115"/>
    </row>
    <row r="663" spans="1:7" x14ac:dyDescent="0.25">
      <c r="A663" s="96"/>
      <c r="B663" s="122"/>
      <c r="C663" s="115"/>
      <c r="D663" s="105"/>
      <c r="E663" s="105"/>
      <c r="F663" s="106"/>
      <c r="G663" s="115"/>
    </row>
    <row r="664" spans="1:7" x14ac:dyDescent="0.25">
      <c r="A664" s="96"/>
      <c r="B664" s="122"/>
      <c r="C664" s="115"/>
      <c r="D664" s="105"/>
      <c r="E664" s="105"/>
      <c r="F664" s="106"/>
      <c r="G664" s="115"/>
    </row>
    <row r="665" spans="1:7" x14ac:dyDescent="0.25">
      <c r="A665" s="96"/>
      <c r="B665" s="122"/>
      <c r="C665" s="115"/>
      <c r="D665" s="105"/>
      <c r="E665" s="105"/>
      <c r="F665" s="106"/>
      <c r="G665" s="115"/>
    </row>
    <row r="666" spans="1:7" x14ac:dyDescent="0.25">
      <c r="A666" s="96"/>
      <c r="B666" s="122"/>
      <c r="C666" s="115"/>
      <c r="D666" s="105"/>
      <c r="E666" s="105"/>
      <c r="F666" s="106"/>
      <c r="G666" s="115"/>
    </row>
    <row r="667" spans="1:7" x14ac:dyDescent="0.25">
      <c r="A667" s="96"/>
      <c r="B667" s="122"/>
      <c r="C667" s="115"/>
      <c r="D667" s="105"/>
      <c r="E667" s="105"/>
      <c r="F667" s="106"/>
      <c r="G667" s="115"/>
    </row>
    <row r="668" spans="1:7" x14ac:dyDescent="0.25">
      <c r="A668" s="96"/>
      <c r="B668" s="122"/>
      <c r="C668" s="115"/>
      <c r="D668" s="105"/>
      <c r="E668" s="105"/>
      <c r="F668" s="106"/>
      <c r="G668" s="115"/>
    </row>
    <row r="669" spans="1:7" x14ac:dyDescent="0.25">
      <c r="A669" s="96"/>
      <c r="B669" s="122"/>
      <c r="C669" s="115"/>
      <c r="D669" s="105"/>
      <c r="E669" s="105"/>
      <c r="F669" s="106"/>
      <c r="G669" s="115"/>
    </row>
    <row r="670" spans="1:7" x14ac:dyDescent="0.25">
      <c r="A670" s="96"/>
      <c r="B670" s="122"/>
      <c r="C670" s="115"/>
      <c r="D670" s="105"/>
      <c r="E670" s="105"/>
      <c r="F670" s="106"/>
      <c r="G670" s="115"/>
    </row>
    <row r="671" spans="1:7" x14ac:dyDescent="0.25">
      <c r="A671" s="96"/>
      <c r="B671" s="122"/>
      <c r="C671" s="115"/>
      <c r="D671" s="105"/>
      <c r="E671" s="105"/>
      <c r="F671" s="106"/>
      <c r="G671" s="115"/>
    </row>
    <row r="672" spans="1:7" x14ac:dyDescent="0.25">
      <c r="A672" s="96"/>
      <c r="B672" s="122"/>
      <c r="C672" s="115"/>
      <c r="D672" s="105"/>
      <c r="E672" s="105"/>
      <c r="F672" s="106"/>
      <c r="G672" s="115"/>
    </row>
    <row r="673" spans="1:7" x14ac:dyDescent="0.25">
      <c r="A673" s="96"/>
      <c r="B673" s="122"/>
      <c r="C673" s="115"/>
      <c r="D673" s="105"/>
      <c r="E673" s="105"/>
      <c r="F673" s="106"/>
      <c r="G673" s="115"/>
    </row>
    <row r="674" spans="1:7" x14ac:dyDescent="0.25">
      <c r="A674" s="96"/>
      <c r="B674" s="122"/>
      <c r="C674" s="115"/>
      <c r="D674" s="105"/>
      <c r="E674" s="105"/>
      <c r="F674" s="106"/>
      <c r="G674" s="115"/>
    </row>
    <row r="675" spans="1:7" x14ac:dyDescent="0.25">
      <c r="A675" s="96"/>
      <c r="B675" s="122"/>
      <c r="C675" s="115"/>
      <c r="D675" s="105"/>
      <c r="E675" s="105"/>
      <c r="F675" s="106"/>
      <c r="G675" s="115"/>
    </row>
    <row r="676" spans="1:7" x14ac:dyDescent="0.25">
      <c r="A676" s="96"/>
      <c r="B676" s="122"/>
      <c r="C676" s="115"/>
      <c r="D676" s="105"/>
      <c r="E676" s="105"/>
      <c r="F676" s="106"/>
      <c r="G676" s="115"/>
    </row>
    <row r="677" spans="1:7" x14ac:dyDescent="0.25">
      <c r="A677" s="96"/>
      <c r="B677" s="122"/>
      <c r="C677" s="115"/>
      <c r="D677" s="105"/>
      <c r="E677" s="105"/>
      <c r="F677" s="106"/>
      <c r="G677" s="115"/>
    </row>
    <row r="678" spans="1:7" x14ac:dyDescent="0.25">
      <c r="A678" s="96"/>
      <c r="B678" s="122"/>
      <c r="C678" s="115"/>
      <c r="D678" s="105"/>
      <c r="E678" s="105"/>
      <c r="F678" s="106"/>
      <c r="G678" s="115"/>
    </row>
    <row r="679" spans="1:7" x14ac:dyDescent="0.25">
      <c r="A679" s="96"/>
      <c r="B679" s="122"/>
      <c r="C679" s="115"/>
      <c r="D679" s="105"/>
      <c r="E679" s="105"/>
      <c r="F679" s="106"/>
      <c r="G679" s="115"/>
    </row>
  </sheetData>
  <mergeCells count="1">
    <mergeCell ref="A1:G1"/>
  </mergeCells>
  <pageMargins left="0.7" right="0.7" top="0.75" bottom="0.75" header="0.3" footer="0.3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F5C1416D-4A2F-45CB-B233-EFB2CEB45516}">
          <x14:formula1>
            <xm:f>Plancomptable!$B$6:$B$189</xm:f>
          </x14:formula1>
          <xm:sqref>B2 B59 B67 B75 B83 B91 B99</xm:sqref>
        </x14:dataValidation>
        <x14:dataValidation type="list" allowBlank="1" showInputMessage="1" showErrorMessage="1" xr:uid="{8C45BAAE-91C2-436A-9C78-DF5BF1B9EBE2}">
          <x14:formula1>
            <xm:f>Plancomptable!$B:$B</xm:f>
          </x14:formula1>
          <xm:sqref>B18 B27 B35</xm:sqref>
        </x14:dataValidation>
        <x14:dataValidation type="list" allowBlank="1" showInputMessage="1" showErrorMessage="1" xr:uid="{2F5060BA-BEEC-461E-B445-DBF595BF1A29}">
          <x14:formula1>
            <xm:f>Plancomptable!$B$6:$B$61</xm:f>
          </x14:formula1>
          <xm:sqref>B43</xm:sqref>
        </x14:dataValidation>
        <x14:dataValidation type="list" allowBlank="1" showInputMessage="1" showErrorMessage="1" xr:uid="{2CBA46C6-42AA-4EE3-895C-8E6D06B9A70E}">
          <x14:formula1>
            <xm:f>Plancomptable!$B$6:$B$184</xm:f>
          </x14:formula1>
          <xm:sqref>B51</xm:sqref>
        </x14:dataValidation>
        <x14:dataValidation type="list" allowBlank="1" showInputMessage="1" showErrorMessage="1" xr:uid="{43BC2AE2-643F-45F2-9A62-7DFABE16C660}">
          <x14:formula1>
            <xm:f>Plancomptable_Perf!$B$6:$B$189</xm:f>
          </x14:formula1>
          <xm:sqref>B107 B115 B123 B131 B147 B157 B165 B173</xm:sqref>
        </x14:dataValidation>
        <x14:dataValidation type="list" allowBlank="1" showInputMessage="1" showErrorMessage="1" xr:uid="{668831E2-5CA4-4A3E-A496-17660DB1C1F3}">
          <x14:formula1>
            <xm:f>Plancomptable_Perf!$B$6:$B$186</xm:f>
          </x14:formula1>
          <xm:sqref>B179 B185 B193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7E2D9-E3DE-48EC-9929-5A21A98F1CAA}">
  <sheetPr>
    <tabColor theme="8" tint="0.59999389629810485"/>
    <pageSetUpPr fitToPage="1"/>
  </sheetPr>
  <dimension ref="A1:H39"/>
  <sheetViews>
    <sheetView showGridLines="0" workbookViewId="0">
      <pane ySplit="2" topLeftCell="A3" activePane="bottomLeft" state="frozen"/>
      <selection activeCell="E39" sqref="E39"/>
      <selection pane="bottomLeft" activeCell="H39" sqref="H39"/>
    </sheetView>
  </sheetViews>
  <sheetFormatPr baseColWidth="10" defaultColWidth="8.7109375" defaultRowHeight="15" x14ac:dyDescent="0.25"/>
  <cols>
    <col min="1" max="1" width="3.140625" customWidth="1"/>
    <col min="2" max="2" width="43.85546875" style="8" customWidth="1"/>
    <col min="3" max="6" width="20" style="142" customWidth="1"/>
    <col min="67" max="67" width="3.140625" customWidth="1"/>
  </cols>
  <sheetData>
    <row r="1" spans="1:8" ht="21" x14ac:dyDescent="0.25">
      <c r="B1" s="39" t="s">
        <v>23</v>
      </c>
      <c r="C1" s="39"/>
      <c r="D1" s="40"/>
      <c r="E1" s="40"/>
      <c r="F1" s="40"/>
      <c r="G1" s="213"/>
      <c r="H1" s="213"/>
    </row>
    <row r="2" spans="1:8" s="1" customFormat="1" ht="21" x14ac:dyDescent="0.25">
      <c r="A2" s="10"/>
      <c r="B2" s="218" t="s">
        <v>204</v>
      </c>
      <c r="C2" s="218"/>
      <c r="D2" s="218"/>
      <c r="E2" s="218"/>
      <c r="F2" s="218"/>
      <c r="G2" s="10"/>
    </row>
    <row r="3" spans="1:8" s="1" customFormat="1" ht="21" x14ac:dyDescent="0.25">
      <c r="A3" s="10"/>
      <c r="B3" s="214" t="s">
        <v>274</v>
      </c>
      <c r="C3" s="212"/>
      <c r="D3" s="212"/>
      <c r="E3" s="212"/>
      <c r="F3" s="212"/>
      <c r="G3" s="10"/>
    </row>
    <row r="4" spans="1:8" s="2" customFormat="1" ht="13.5" x14ac:dyDescent="0.25">
      <c r="A4" s="11"/>
      <c r="B4" s="127" t="s">
        <v>74</v>
      </c>
      <c r="C4" s="131" t="s">
        <v>34</v>
      </c>
      <c r="D4" s="131" t="s">
        <v>35</v>
      </c>
      <c r="E4" s="131" t="s">
        <v>3</v>
      </c>
      <c r="F4" s="131" t="s">
        <v>205</v>
      </c>
      <c r="G4" s="11"/>
    </row>
    <row r="5" spans="1:8" s="3" customFormat="1" x14ac:dyDescent="0.25">
      <c r="A5" s="12"/>
      <c r="B5" s="143" t="s">
        <v>31</v>
      </c>
      <c r="C5" s="132" t="s">
        <v>34</v>
      </c>
      <c r="D5" s="133" t="s">
        <v>35</v>
      </c>
      <c r="E5" s="133" t="s">
        <v>3</v>
      </c>
      <c r="F5" s="133" t="s">
        <v>205</v>
      </c>
      <c r="G5" s="12"/>
    </row>
    <row r="6" spans="1:8" s="3" customFormat="1" ht="13.5" x14ac:dyDescent="0.25">
      <c r="A6" s="12"/>
      <c r="B6" s="128">
        <f>Budget_perfectionnement!B14</f>
        <v>0</v>
      </c>
      <c r="C6" s="134">
        <f>Budget_perfectionnement!E14</f>
        <v>0</v>
      </c>
      <c r="D6" s="134">
        <f>Budget_perfectionnement!F14</f>
        <v>0</v>
      </c>
      <c r="E6" s="134">
        <f t="shared" ref="E6:E12" si="0">D6-C6</f>
        <v>0</v>
      </c>
      <c r="F6" s="134">
        <f>Budget_perfectionnement!G14</f>
        <v>0</v>
      </c>
      <c r="G6" s="12"/>
    </row>
    <row r="7" spans="1:8" s="3" customFormat="1" ht="13.5" x14ac:dyDescent="0.25">
      <c r="A7" s="12"/>
      <c r="B7" s="128">
        <f>Budget_perfectionnement!B15</f>
        <v>0</v>
      </c>
      <c r="C7" s="134">
        <f>Budget_perfectionnement!E15</f>
        <v>0</v>
      </c>
      <c r="D7" s="134">
        <f>Budget_perfectionnement!F15</f>
        <v>0</v>
      </c>
      <c r="E7" s="134">
        <f t="shared" si="0"/>
        <v>0</v>
      </c>
      <c r="F7" s="134">
        <f>Budget_perfectionnement!G15</f>
        <v>0</v>
      </c>
      <c r="G7" s="12"/>
    </row>
    <row r="8" spans="1:8" s="3" customFormat="1" ht="13.5" x14ac:dyDescent="0.25">
      <c r="A8" s="12"/>
      <c r="B8" s="128">
        <f>Budget_perfectionnement!B16</f>
        <v>0</v>
      </c>
      <c r="C8" s="134">
        <f>Budget_perfectionnement!E16</f>
        <v>0</v>
      </c>
      <c r="D8" s="134">
        <f>Budget_perfectionnement!F16</f>
        <v>0</v>
      </c>
      <c r="E8" s="134">
        <f t="shared" si="0"/>
        <v>0</v>
      </c>
      <c r="F8" s="134">
        <f>Budget_perfectionnement!G16</f>
        <v>0</v>
      </c>
      <c r="G8" s="12"/>
    </row>
    <row r="9" spans="1:8" s="3" customFormat="1" ht="13.5" x14ac:dyDescent="0.25">
      <c r="A9" s="12"/>
      <c r="B9" s="128">
        <f>Budget_perfectionnement!B17</f>
        <v>0</v>
      </c>
      <c r="C9" s="134">
        <f>Budget_perfectionnement!E17</f>
        <v>0</v>
      </c>
      <c r="D9" s="134">
        <f>Budget_perfectionnement!F17</f>
        <v>0</v>
      </c>
      <c r="E9" s="134">
        <f t="shared" si="0"/>
        <v>0</v>
      </c>
      <c r="F9" s="134">
        <f>Budget_perfectionnement!G17</f>
        <v>0</v>
      </c>
      <c r="G9" s="12"/>
    </row>
    <row r="10" spans="1:8" s="3" customFormat="1" ht="13.5" x14ac:dyDescent="0.25">
      <c r="A10" s="12"/>
      <c r="B10" s="128"/>
      <c r="C10" s="134">
        <f>Budget_perfectionnement!E18</f>
        <v>0</v>
      </c>
      <c r="D10" s="134"/>
      <c r="E10" s="134">
        <f t="shared" si="0"/>
        <v>0</v>
      </c>
      <c r="F10" s="134">
        <f>Budget_perfectionnement!G18</f>
        <v>0</v>
      </c>
      <c r="G10" s="12"/>
    </row>
    <row r="11" spans="1:8" s="3" customFormat="1" ht="13.5" x14ac:dyDescent="0.25">
      <c r="A11" s="12"/>
      <c r="B11" s="144">
        <f>Budget_perfectionnement!B18</f>
        <v>0</v>
      </c>
      <c r="C11" s="135">
        <f>Budget_perfectionnement!E18</f>
        <v>0</v>
      </c>
      <c r="D11" s="135">
        <f>Budget_perfectionnement!F18</f>
        <v>0</v>
      </c>
      <c r="E11" s="134">
        <f t="shared" si="0"/>
        <v>0</v>
      </c>
      <c r="F11" s="134">
        <f>Budget_perfectionnement!G19</f>
        <v>0</v>
      </c>
      <c r="G11" s="12"/>
    </row>
    <row r="12" spans="1:8" s="3" customFormat="1" ht="13.5" x14ac:dyDescent="0.25">
      <c r="A12" s="12"/>
      <c r="B12" s="144"/>
      <c r="C12" s="135">
        <f>Budget_perfectionnement!E19</f>
        <v>0</v>
      </c>
      <c r="D12" s="135"/>
      <c r="E12" s="134">
        <f t="shared" si="0"/>
        <v>0</v>
      </c>
      <c r="F12" s="134"/>
      <c r="G12" s="12"/>
    </row>
    <row r="13" spans="1:8" s="2" customFormat="1" ht="13.5" x14ac:dyDescent="0.25">
      <c r="A13" s="11"/>
      <c r="B13" s="145">
        <f>Budget_perfectionnement!B19</f>
        <v>0</v>
      </c>
      <c r="C13" s="135">
        <f>SUM(C6:C12)</f>
        <v>0</v>
      </c>
      <c r="D13" s="135">
        <f>SUM(D6:D12)</f>
        <v>0</v>
      </c>
      <c r="E13" s="136">
        <f>D13-C13</f>
        <v>0</v>
      </c>
      <c r="F13" s="136">
        <f>Budget_perfectionnement!G19</f>
        <v>0</v>
      </c>
      <c r="G13" s="11"/>
    </row>
    <row r="14" spans="1:8" s="3" customFormat="1" x14ac:dyDescent="0.25">
      <c r="A14" s="12"/>
      <c r="B14" s="129"/>
      <c r="C14" s="124"/>
      <c r="D14" s="125"/>
      <c r="E14" s="125"/>
      <c r="F14" s="126"/>
      <c r="G14" s="12"/>
    </row>
    <row r="15" spans="1:8" s="3" customFormat="1" ht="13.5" x14ac:dyDescent="0.25">
      <c r="A15" s="12"/>
      <c r="B15" s="146" t="s">
        <v>5</v>
      </c>
      <c r="C15" s="137" t="s">
        <v>34</v>
      </c>
      <c r="D15" s="137" t="s">
        <v>35</v>
      </c>
      <c r="E15" s="137" t="s">
        <v>3</v>
      </c>
      <c r="F15" s="137" t="s">
        <v>205</v>
      </c>
      <c r="G15" s="12"/>
    </row>
    <row r="16" spans="1:8" s="3" customFormat="1" ht="13.5" x14ac:dyDescent="0.25">
      <c r="A16" s="12"/>
      <c r="B16" s="128">
        <f>Budget_perfectionnement!B24</f>
        <v>0</v>
      </c>
      <c r="C16" s="134">
        <f>Budget_perfectionnement!E24</f>
        <v>0</v>
      </c>
      <c r="D16" s="134">
        <f>Budget_perfectionnement!F24</f>
        <v>0</v>
      </c>
      <c r="E16" s="134">
        <f t="shared" ref="E16:E30" si="1">D16-C16</f>
        <v>0</v>
      </c>
      <c r="F16" s="134">
        <f>Budget_perfectionnement!G24</f>
        <v>0</v>
      </c>
      <c r="G16" s="12"/>
    </row>
    <row r="17" spans="1:7" s="3" customFormat="1" ht="13.5" x14ac:dyDescent="0.25">
      <c r="A17" s="12"/>
      <c r="B17" s="128">
        <f>Budget_perfectionnement!B25</f>
        <v>0</v>
      </c>
      <c r="C17" s="134">
        <f>Budget_perfectionnement!E25</f>
        <v>0</v>
      </c>
      <c r="D17" s="134">
        <f>Budget_perfectionnement!F25</f>
        <v>0</v>
      </c>
      <c r="E17" s="134">
        <f t="shared" si="1"/>
        <v>0</v>
      </c>
      <c r="F17" s="134">
        <f>Budget_perfectionnement!G25</f>
        <v>0</v>
      </c>
      <c r="G17" s="12"/>
    </row>
    <row r="18" spans="1:7" s="3" customFormat="1" ht="13.5" x14ac:dyDescent="0.25">
      <c r="A18" s="12"/>
      <c r="B18" s="128">
        <f>Budget_perfectionnement!B26</f>
        <v>0</v>
      </c>
      <c r="C18" s="134">
        <f>Budget_perfectionnement!E26</f>
        <v>0</v>
      </c>
      <c r="D18" s="134">
        <f>Budget_perfectionnement!F26</f>
        <v>0</v>
      </c>
      <c r="E18" s="134">
        <f t="shared" si="1"/>
        <v>0</v>
      </c>
      <c r="F18" s="134">
        <f>Budget_perfectionnement!G26</f>
        <v>0</v>
      </c>
      <c r="G18" s="12"/>
    </row>
    <row r="19" spans="1:7" s="3" customFormat="1" ht="13.5" x14ac:dyDescent="0.25">
      <c r="A19" s="12"/>
      <c r="B19" s="128">
        <f>Budget_perfectionnement!B27</f>
        <v>0</v>
      </c>
      <c r="C19" s="134">
        <f>Budget_perfectionnement!E27</f>
        <v>0</v>
      </c>
      <c r="D19" s="134">
        <f>Budget_perfectionnement!F27</f>
        <v>0</v>
      </c>
      <c r="E19" s="134">
        <f t="shared" si="1"/>
        <v>0</v>
      </c>
      <c r="F19" s="134">
        <f>Budget_perfectionnement!G27</f>
        <v>0</v>
      </c>
      <c r="G19" s="12"/>
    </row>
    <row r="20" spans="1:7" s="3" customFormat="1" ht="13.5" x14ac:dyDescent="0.25">
      <c r="A20" s="12"/>
      <c r="B20" s="128">
        <f>Budget_perfectionnement!B28</f>
        <v>0</v>
      </c>
      <c r="C20" s="134">
        <f>Budget_perfectionnement!E28</f>
        <v>0</v>
      </c>
      <c r="D20" s="134">
        <f>Budget_perfectionnement!F28</f>
        <v>0</v>
      </c>
      <c r="E20" s="134">
        <f t="shared" si="1"/>
        <v>0</v>
      </c>
      <c r="F20" s="134">
        <f>Budget_perfectionnement!G28</f>
        <v>0</v>
      </c>
      <c r="G20" s="12"/>
    </row>
    <row r="21" spans="1:7" s="3" customFormat="1" ht="13.5" x14ac:dyDescent="0.25">
      <c r="A21" s="12"/>
      <c r="B21" s="128">
        <f>Budget_perfectionnement!B29</f>
        <v>0</v>
      </c>
      <c r="C21" s="134">
        <f>Budget_perfectionnement!E29</f>
        <v>0</v>
      </c>
      <c r="D21" s="134">
        <f>Budget_perfectionnement!F29</f>
        <v>0</v>
      </c>
      <c r="E21" s="134">
        <f t="shared" si="1"/>
        <v>0</v>
      </c>
      <c r="F21" s="134">
        <f>Budget_perfectionnement!G29</f>
        <v>0</v>
      </c>
      <c r="G21" s="12"/>
    </row>
    <row r="22" spans="1:7" s="3" customFormat="1" ht="13.5" x14ac:dyDescent="0.25">
      <c r="A22" s="12"/>
      <c r="B22" s="128">
        <f>Budget_perfectionnement!B30</f>
        <v>0</v>
      </c>
      <c r="C22" s="134">
        <f>Budget_perfectionnement!E30</f>
        <v>0</v>
      </c>
      <c r="D22" s="134">
        <f>Budget_perfectionnement!F30</f>
        <v>0</v>
      </c>
      <c r="E22" s="134">
        <f t="shared" si="1"/>
        <v>0</v>
      </c>
      <c r="F22" s="134">
        <f>Budget_perfectionnement!G30</f>
        <v>0</v>
      </c>
      <c r="G22" s="12"/>
    </row>
    <row r="23" spans="1:7" s="3" customFormat="1" ht="13.5" x14ac:dyDescent="0.25">
      <c r="A23" s="12"/>
      <c r="B23" s="128">
        <f>Budget_perfectionnement!B31</f>
        <v>0</v>
      </c>
      <c r="C23" s="134">
        <f>Budget_perfectionnement!E31</f>
        <v>0</v>
      </c>
      <c r="D23" s="134">
        <f>Budget_perfectionnement!F31</f>
        <v>0</v>
      </c>
      <c r="E23" s="134">
        <f t="shared" si="1"/>
        <v>0</v>
      </c>
      <c r="F23" s="134">
        <f>Budget_perfectionnement!G31</f>
        <v>0</v>
      </c>
      <c r="G23" s="12"/>
    </row>
    <row r="24" spans="1:7" s="3" customFormat="1" ht="13.5" x14ac:dyDescent="0.25">
      <c r="A24" s="12"/>
      <c r="B24" s="128">
        <f>Budget_perfectionnement!B32</f>
        <v>0</v>
      </c>
      <c r="C24" s="134">
        <f>Budget_perfectionnement!E32</f>
        <v>0</v>
      </c>
      <c r="D24" s="134">
        <f>Budget_perfectionnement!F32</f>
        <v>0</v>
      </c>
      <c r="E24" s="134">
        <f t="shared" si="1"/>
        <v>0</v>
      </c>
      <c r="F24" s="134">
        <f>Budget_perfectionnement!G32</f>
        <v>0</v>
      </c>
      <c r="G24" s="12"/>
    </row>
    <row r="25" spans="1:7" s="3" customFormat="1" ht="13.5" x14ac:dyDescent="0.25">
      <c r="A25" s="12"/>
      <c r="B25" s="128">
        <f>Budget_perfectionnement!B33</f>
        <v>0</v>
      </c>
      <c r="C25" s="134">
        <f>Budget_perfectionnement!E33</f>
        <v>0</v>
      </c>
      <c r="D25" s="134">
        <f>Budget_perfectionnement!F33</f>
        <v>0</v>
      </c>
      <c r="E25" s="134">
        <f t="shared" si="1"/>
        <v>0</v>
      </c>
      <c r="F25" s="134">
        <f>Budget_perfectionnement!G33</f>
        <v>0</v>
      </c>
      <c r="G25" s="12"/>
    </row>
    <row r="26" spans="1:7" s="3" customFormat="1" ht="13.5" x14ac:dyDescent="0.25">
      <c r="A26" s="12"/>
      <c r="B26" s="128">
        <f>Budget_perfectionnement!B34</f>
        <v>0</v>
      </c>
      <c r="C26" s="134">
        <f>Budget_perfectionnement!E34</f>
        <v>0</v>
      </c>
      <c r="D26" s="134">
        <f>Budget_perfectionnement!F34</f>
        <v>0</v>
      </c>
      <c r="E26" s="134">
        <f t="shared" si="1"/>
        <v>0</v>
      </c>
      <c r="F26" s="134">
        <f>Budget_perfectionnement!G34</f>
        <v>0</v>
      </c>
      <c r="G26" s="12"/>
    </row>
    <row r="27" spans="1:7" s="3" customFormat="1" ht="13.5" x14ac:dyDescent="0.25">
      <c r="A27" s="12"/>
      <c r="B27" s="128">
        <f>Budget_perfectionnement!B35</f>
        <v>0</v>
      </c>
      <c r="C27" s="134">
        <f>Budget_perfectionnement!E35</f>
        <v>0</v>
      </c>
      <c r="D27" s="134">
        <f>Budget_perfectionnement!F35</f>
        <v>0</v>
      </c>
      <c r="E27" s="134">
        <f t="shared" si="1"/>
        <v>0</v>
      </c>
      <c r="F27" s="134">
        <f>Budget_perfectionnement!G35</f>
        <v>0</v>
      </c>
      <c r="G27" s="12"/>
    </row>
    <row r="28" spans="1:7" s="3" customFormat="1" ht="13.5" x14ac:dyDescent="0.25">
      <c r="A28" s="12"/>
      <c r="B28" s="128">
        <f>Budget_perfectionnement!B36</f>
        <v>0</v>
      </c>
      <c r="C28" s="134">
        <f>Budget_perfectionnement!E36</f>
        <v>0</v>
      </c>
      <c r="D28" s="134">
        <f>Budget_perfectionnement!F36</f>
        <v>0</v>
      </c>
      <c r="E28" s="134">
        <f t="shared" si="1"/>
        <v>0</v>
      </c>
      <c r="F28" s="134">
        <f>Budget_perfectionnement!G36</f>
        <v>0</v>
      </c>
      <c r="G28" s="12"/>
    </row>
    <row r="29" spans="1:7" s="3" customFormat="1" ht="13.5" x14ac:dyDescent="0.25">
      <c r="A29" s="12"/>
      <c r="B29" s="128">
        <f>Budget_perfectionnement!B37</f>
        <v>0</v>
      </c>
      <c r="C29" s="134">
        <f>Budget_perfectionnement!E37</f>
        <v>0</v>
      </c>
      <c r="D29" s="134">
        <f>Budget_perfectionnement!F37</f>
        <v>0</v>
      </c>
      <c r="E29" s="134">
        <f t="shared" si="1"/>
        <v>0</v>
      </c>
      <c r="F29" s="134">
        <f>Budget_perfectionnement!G37</f>
        <v>0</v>
      </c>
      <c r="G29" s="12"/>
    </row>
    <row r="30" spans="1:7" s="3" customFormat="1" ht="13.5" x14ac:dyDescent="0.25">
      <c r="A30" s="12"/>
      <c r="B30" s="128">
        <f>Budget_perfectionnement!B38</f>
        <v>0</v>
      </c>
      <c r="C30" s="134">
        <f>Budget_perfectionnement!E38</f>
        <v>0</v>
      </c>
      <c r="D30" s="134">
        <f>Budget_perfectionnement!F38</f>
        <v>0</v>
      </c>
      <c r="E30" s="134">
        <f t="shared" si="1"/>
        <v>0</v>
      </c>
      <c r="F30" s="134">
        <f>Budget_perfectionnement!G38</f>
        <v>0</v>
      </c>
      <c r="G30" s="12"/>
    </row>
    <row r="31" spans="1:7" s="3" customFormat="1" ht="13.5" x14ac:dyDescent="0.25">
      <c r="A31" s="12"/>
      <c r="B31" s="128"/>
      <c r="C31" s="134">
        <f>Budget_perfectionnement!E39</f>
        <v>0</v>
      </c>
      <c r="D31" s="134"/>
      <c r="E31" s="134"/>
      <c r="F31" s="134"/>
      <c r="G31" s="12"/>
    </row>
    <row r="32" spans="1:7" s="3" customFormat="1" ht="13.5" x14ac:dyDescent="0.25">
      <c r="A32" s="12"/>
      <c r="B32" s="128"/>
      <c r="C32" s="134">
        <f>Budget_perfectionnement!E40</f>
        <v>0</v>
      </c>
      <c r="D32" s="134"/>
      <c r="E32" s="134"/>
      <c r="F32" s="134"/>
      <c r="G32" s="12"/>
    </row>
    <row r="33" spans="1:7" s="3" customFormat="1" ht="13.5" x14ac:dyDescent="0.25">
      <c r="A33" s="12"/>
      <c r="B33" s="147">
        <f>Budget_perfectionnement!B39</f>
        <v>0</v>
      </c>
      <c r="C33" s="134">
        <f>SUM(C16:C32)</f>
        <v>0</v>
      </c>
      <c r="D33" s="134">
        <f>SUM(D16:D32)</f>
        <v>0</v>
      </c>
      <c r="E33" s="138">
        <f>D33-C33</f>
        <v>0</v>
      </c>
      <c r="F33" s="138">
        <f>Budget_perfectionnement!G39</f>
        <v>0</v>
      </c>
      <c r="G33" s="12"/>
    </row>
    <row r="34" spans="1:7" s="2" customFormat="1" ht="13.5" x14ac:dyDescent="0.25">
      <c r="A34" s="11"/>
      <c r="B34" s="148"/>
      <c r="C34" s="139"/>
      <c r="D34" s="139"/>
      <c r="E34" s="139"/>
      <c r="F34" s="139"/>
      <c r="G34" s="11"/>
    </row>
    <row r="35" spans="1:7" s="2" customFormat="1" ht="13.5" x14ac:dyDescent="0.25">
      <c r="A35" s="11"/>
      <c r="B35" s="148"/>
      <c r="C35" s="139"/>
      <c r="D35" s="139"/>
      <c r="E35" s="139"/>
      <c r="F35" s="139"/>
      <c r="G35" s="11"/>
    </row>
    <row r="36" spans="1:7" s="3" customFormat="1" x14ac:dyDescent="0.25">
      <c r="A36" s="12"/>
      <c r="B36" s="130" t="s">
        <v>12</v>
      </c>
      <c r="C36" s="140">
        <f>C13-C33</f>
        <v>0</v>
      </c>
      <c r="D36" s="140">
        <f>D13-D33</f>
        <v>0</v>
      </c>
      <c r="E36" s="140">
        <f>D36-C36</f>
        <v>0</v>
      </c>
      <c r="F36" s="140">
        <f>F13-F33</f>
        <v>0</v>
      </c>
      <c r="G36" s="12"/>
    </row>
    <row r="37" spans="1:7" s="2" customFormat="1" ht="13.5" x14ac:dyDescent="0.25">
      <c r="A37" s="11"/>
      <c r="B37" s="149"/>
      <c r="C37" s="141"/>
      <c r="D37" s="141"/>
      <c r="E37" s="141"/>
      <c r="F37" s="141"/>
      <c r="G37" s="11"/>
    </row>
    <row r="38" spans="1:7" x14ac:dyDescent="0.25">
      <c r="B38" s="219" t="s">
        <v>208</v>
      </c>
      <c r="C38" s="219"/>
      <c r="D38" s="219"/>
      <c r="E38" s="219"/>
      <c r="F38" s="219"/>
    </row>
    <row r="39" spans="1:7" x14ac:dyDescent="0.25">
      <c r="B39" s="219" t="s">
        <v>206</v>
      </c>
      <c r="C39" s="219"/>
      <c r="D39" s="219"/>
      <c r="E39" s="219"/>
      <c r="F39" s="219"/>
    </row>
  </sheetData>
  <mergeCells count="3">
    <mergeCell ref="B2:F2"/>
    <mergeCell ref="B39:F39"/>
    <mergeCell ref="B38:F38"/>
  </mergeCells>
  <pageMargins left="0.3" right="0.3" top="0.3" bottom="0.3" header="0" footer="0"/>
  <pageSetup scale="87"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8B07CD3-4BF6-44A5-92FE-80B638A8FFEF}">
          <x14:formula1>
            <xm:f>Liste!$D$3:$D$21</xm:f>
          </x14:formula1>
          <xm:sqref>C1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3157F-EF13-4340-A7DF-E5107CB35C44}">
  <sheetPr>
    <tabColor theme="8" tint="0.59999389629810485"/>
    <pageSetUpPr fitToPage="1"/>
  </sheetPr>
  <dimension ref="A1:G37"/>
  <sheetViews>
    <sheetView showGridLines="0" workbookViewId="0">
      <pane ySplit="2" topLeftCell="A6" activePane="bottomLeft" state="frozen"/>
      <selection activeCell="E39" sqref="E39"/>
      <selection pane="bottomLeft" activeCell="J26" sqref="J26"/>
    </sheetView>
  </sheetViews>
  <sheetFormatPr baseColWidth="10" defaultColWidth="8.7109375" defaultRowHeight="15" x14ac:dyDescent="0.25"/>
  <cols>
    <col min="1" max="1" width="3.140625" customWidth="1"/>
    <col min="2" max="2" width="11" style="8" customWidth="1"/>
    <col min="3" max="3" width="44.7109375" style="142" customWidth="1"/>
    <col min="4" max="4" width="20" style="142" customWidth="1"/>
    <col min="5" max="5" width="29.5703125" style="142" customWidth="1"/>
    <col min="6" max="6" width="17.5703125" style="142" customWidth="1"/>
    <col min="67" max="67" width="3.140625" customWidth="1"/>
  </cols>
  <sheetData>
    <row r="1" spans="1:7" ht="21" x14ac:dyDescent="0.25">
      <c r="B1" s="39" t="s">
        <v>23</v>
      </c>
      <c r="C1" s="39"/>
      <c r="D1" s="40"/>
      <c r="E1" s="40"/>
      <c r="F1" s="40"/>
    </row>
    <row r="2" spans="1:7" s="1" customFormat="1" ht="21" x14ac:dyDescent="0.25">
      <c r="A2"/>
      <c r="B2" s="39" t="s">
        <v>265</v>
      </c>
      <c r="C2" s="39"/>
      <c r="D2" s="39"/>
      <c r="E2" s="39"/>
      <c r="F2" s="39"/>
      <c r="G2"/>
    </row>
    <row r="3" spans="1:7" s="2" customFormat="1" x14ac:dyDescent="0.25">
      <c r="A3"/>
      <c r="B3" s="222" t="s">
        <v>275</v>
      </c>
      <c r="C3" s="223"/>
      <c r="D3" s="182" t="s">
        <v>244</v>
      </c>
      <c r="E3" s="223" t="s">
        <v>245</v>
      </c>
      <c r="F3" s="223"/>
      <c r="G3"/>
    </row>
    <row r="4" spans="1:7" s="2" customFormat="1" x14ac:dyDescent="0.25">
      <c r="A4"/>
      <c r="B4" s="229" t="s">
        <v>246</v>
      </c>
      <c r="C4" s="229"/>
      <c r="D4" s="229"/>
      <c r="E4" s="229"/>
      <c r="F4" s="229"/>
      <c r="G4"/>
    </row>
    <row r="5" spans="1:7" s="2" customFormat="1" x14ac:dyDescent="0.25">
      <c r="A5"/>
      <c r="B5" s="183" t="s">
        <v>109</v>
      </c>
      <c r="C5" s="184" t="s">
        <v>74</v>
      </c>
      <c r="D5" s="185" t="s">
        <v>16</v>
      </c>
      <c r="E5" s="184" t="s">
        <v>247</v>
      </c>
      <c r="F5" s="183" t="s">
        <v>248</v>
      </c>
      <c r="G5"/>
    </row>
    <row r="6" spans="1:7" s="3" customFormat="1" x14ac:dyDescent="0.25">
      <c r="A6"/>
      <c r="B6" s="186"/>
      <c r="C6" s="187" t="s">
        <v>176</v>
      </c>
      <c r="D6" s="188"/>
      <c r="E6" s="187"/>
      <c r="F6" s="186"/>
      <c r="G6"/>
    </row>
    <row r="7" spans="1:7" s="3" customFormat="1" x14ac:dyDescent="0.25">
      <c r="A7"/>
      <c r="B7" s="189">
        <v>1001</v>
      </c>
      <c r="C7" s="190" t="str">
        <f>IFERROR(_xlfn.XLOOKUP($B7,Plancomptable!$A$1:$A$190,Plancomptable!$B$1:$B$190),"Compte non trouvé")</f>
        <v>Petite caisse</v>
      </c>
      <c r="D7" s="191" cm="1">
        <f t="array" ref="D7">IFERROR(_xlfn.LET(_xlpm.a,$B7,_xlpm.r,_xlfn.XMATCH(_xlpm.a,GrandLivreGeneral_perf.!$F$1:$F$504,0),_xlpm.n,IFERROR(_xlpm.r+_xlfn.XMATCH("Nom :",INDEX(GrandLivreGeneral_perf.!$A$1:$A$504,_xlpm.r+1):'GrandLivreGeneral_perf.'!$A$504,0),497),_xlpm.z,INDEX(GrandLivreGeneral_perf.!$F$1:$F$504,_xlpm.r+1):INDEX(GrandLivreGeneral_perf.!$F$1:$F$504,_xlpm.n-1),LOOKUP(2,1/(_xlpm.z&lt;&gt;""),_xlpm.z)),0)</f>
        <v>0</v>
      </c>
      <c r="E7" s="190" t="s">
        <v>258</v>
      </c>
      <c r="F7" s="189" t="str">
        <f>IF(COUNTIF(GrandLivreGeneral_fonctionnemen!$F$1:$F$504,$B7)=0,"À configurer","Lié")</f>
        <v>Lié</v>
      </c>
      <c r="G7"/>
    </row>
    <row r="8" spans="1:7" s="3" customFormat="1" x14ac:dyDescent="0.25">
      <c r="A8"/>
      <c r="B8" s="189">
        <v>1002</v>
      </c>
      <c r="C8" s="190" t="str">
        <f>IFERROR(_xlfn.XLOOKUP($B8,Plancomptable!$A$1:$A$190,Plancomptable!$B$1:$B$190),"Compte non trouvé")</f>
        <v>Banque compte courant</v>
      </c>
      <c r="D8" s="191" cm="1">
        <f t="array" ref="D8">IFERROR(_xlfn.LET(_xlpm.a,$B8,_xlpm.r,_xlfn.XMATCH(_xlpm.a,GrandLivreGeneral_perf.!$F$1:$F$504,0),_xlpm.n,IFERROR(_xlpm.r+_xlfn.XMATCH("Nom :",INDEX(GrandLivreGeneral_perf.!$A$1:$A$504,_xlpm.r+1):'GrandLivreGeneral_perf.'!$A$504,0),497),_xlpm.z,INDEX(GrandLivreGeneral_perf.!$F$1:$F$504,_xlpm.r+1):INDEX(GrandLivreGeneral_perf.!$F$1:$F$504,_xlpm.n-1),LOOKUP(2,1/(_xlpm.z&lt;&gt;""),_xlpm.z)),0)</f>
        <v>0</v>
      </c>
      <c r="E8" s="190" t="s">
        <v>258</v>
      </c>
      <c r="F8" s="189" t="str">
        <f>IF(COUNTIF(GrandLivreGeneral_fonctionnemen!$F$1:$F$504,$B8)=0,"À configurer","Lié")</f>
        <v>Lié</v>
      </c>
      <c r="G8"/>
    </row>
    <row r="9" spans="1:7" s="3" customFormat="1" x14ac:dyDescent="0.25">
      <c r="A9"/>
      <c r="B9" s="189">
        <v>1003</v>
      </c>
      <c r="C9" s="190" t="str">
        <f>IFERROR(_xlfn.XLOOKUP($B9,Plancomptable!$A$1:$A$190,Plancomptable!$B$1:$B$190),"Compte non trouvé")</f>
        <v>Banque compte épargne</v>
      </c>
      <c r="D9" s="191" cm="1">
        <f t="array" ref="D9">IFERROR(_xlfn.LET(_xlpm.a,$B9,_xlpm.r,_xlfn.XMATCH(_xlpm.a,GrandLivreGeneral_perf.!$F$1:$F$504,0),_xlpm.n,IFERROR(_xlpm.r+_xlfn.XMATCH("Nom :",INDEX(GrandLivreGeneral_perf.!$A$1:$A$504,_xlpm.r+1):'GrandLivreGeneral_perf.'!$A$504,0),497),_xlpm.z,INDEX(GrandLivreGeneral_perf.!$F$1:$F$504,_xlpm.r+1):INDEX(GrandLivreGeneral_perf.!$F$1:$F$504,_xlpm.n-1),LOOKUP(2,1/(_xlpm.z&lt;&gt;""),_xlpm.z)),0)</f>
        <v>0</v>
      </c>
      <c r="E9" s="190" t="s">
        <v>258</v>
      </c>
      <c r="F9" s="189" t="str">
        <f>IF(COUNTIF(GrandLivreGeneral_fonctionnemen!$F$1:$F$504,$B9)=0,"À configurer","Lié")</f>
        <v>Lié</v>
      </c>
      <c r="G9"/>
    </row>
    <row r="10" spans="1:7" s="3" customFormat="1" x14ac:dyDescent="0.25">
      <c r="A10"/>
      <c r="B10" s="189">
        <v>1004</v>
      </c>
      <c r="C10" s="190" t="str">
        <f>IFERROR(_xlfn.XLOOKUP($B10,Plancomptable!$A$1:$A$190,Plancomptable!$B$1:$B$190),"Compte non trouvé")</f>
        <v>Banque placement à court terme</v>
      </c>
      <c r="D10" s="191" cm="1">
        <f t="array" ref="D10">IFERROR(_xlfn.LET(_xlpm.a,$B10,_xlpm.r,_xlfn.XMATCH(_xlpm.a,GrandLivreGeneral_perf.!$F$1:$F$504,0),_xlpm.n,IFERROR(_xlpm.r+_xlfn.XMATCH("Nom :",INDEX(GrandLivreGeneral_perf.!$A$1:$A$504,_xlpm.r+1):'GrandLivreGeneral_perf.'!$A$504,0),497),_xlpm.z,INDEX(GrandLivreGeneral_perf.!$F$1:$F$504,_xlpm.r+1):INDEX(GrandLivreGeneral_perf.!$F$1:$F$504,_xlpm.n-1),LOOKUP(2,1/(_xlpm.z&lt;&gt;""),_xlpm.z)),0)</f>
        <v>0</v>
      </c>
      <c r="E10" s="190" t="s">
        <v>258</v>
      </c>
      <c r="F10" s="189" t="str">
        <f>IF(COUNTIF(GrandLivreGeneral_fonctionnemen!$F$1:$F$504,$B10)=0,"À configurer","Lié")</f>
        <v>Lié</v>
      </c>
      <c r="G10"/>
    </row>
    <row r="11" spans="1:7" s="3" customFormat="1" x14ac:dyDescent="0.25">
      <c r="A11"/>
      <c r="B11" s="189">
        <v>1100</v>
      </c>
      <c r="C11" s="190" t="str">
        <f>IFERROR(_xlfn.XLOOKUP($B11,Plancomptable!$A$1:$A$190,Plancomptable!$B$1:$B$190),"Compte non trouvé")</f>
        <v>Dépôt à termes</v>
      </c>
      <c r="D11" s="191" cm="1">
        <f t="array" ref="D11">IFERROR(_xlfn.LET(_xlpm.a,$B11,_xlpm.r,_xlfn.XMATCH(_xlpm.a,GrandLivreGeneral_perf.!$F$1:$F$504,0),_xlpm.n,IFERROR(_xlpm.r+_xlfn.XMATCH("Nom :",INDEX(GrandLivreGeneral_perf.!$A$1:$A$504,_xlpm.r+1):'GrandLivreGeneral_perf.'!$A$504,0),497),_xlpm.z,INDEX(GrandLivreGeneral_perf.!$F$1:$F$504,_xlpm.r+1):INDEX(GrandLivreGeneral_perf.!$F$1:$F$504,_xlpm.n-1),LOOKUP(2,1/(_xlpm.z&lt;&gt;""),_xlpm.z)),0)</f>
        <v>0</v>
      </c>
      <c r="E11" s="190" t="s">
        <v>258</v>
      </c>
      <c r="F11" s="189" t="str">
        <f>IF(COUNTIF(GrandLivreGeneral_fonctionnemen!$F$1:$F$504,$B11)=0,"À configurer","Lié")</f>
        <v>Lié</v>
      </c>
      <c r="G11"/>
    </row>
    <row r="12" spans="1:7" s="2" customFormat="1" x14ac:dyDescent="0.25">
      <c r="A12"/>
      <c r="B12" s="189">
        <v>1200</v>
      </c>
      <c r="C12" s="190" t="str">
        <f>IFERROR(_xlfn.XLOOKUP($B12,Plancomptable!$A$1:$A$190,Plancomptable!$B$1:$B$190),"Compte non trouvé")</f>
        <v>Montant à recevoir</v>
      </c>
      <c r="D12" s="191" cm="1">
        <f t="array" ref="D12">IFERROR(_xlfn.LET(_xlpm.a,$B12,_xlpm.r,_xlfn.XMATCH(_xlpm.a,GrandLivreGeneral_perf.!$F$1:$F$504,0),_xlpm.n,IFERROR(_xlpm.r+_xlfn.XMATCH("Nom :",INDEX(GrandLivreGeneral_perf.!$A$1:$A$504,_xlpm.r+1):'GrandLivreGeneral_perf.'!$A$504,0),497),_xlpm.z,INDEX(GrandLivreGeneral_perf.!$F$1:$F$504,_xlpm.r+1):INDEX(GrandLivreGeneral_perf.!$F$1:$F$504,_xlpm.n-1),LOOKUP(2,1/(_xlpm.z&lt;&gt;""),_xlpm.z)),0)</f>
        <v>0</v>
      </c>
      <c r="E12" s="190" t="s">
        <v>258</v>
      </c>
      <c r="F12" s="189" t="str">
        <f>IF(COUNTIF(GrandLivreGeneral_fonctionnemen!$F$1:$F$504,$B12)=0,"À configurer","Lié")</f>
        <v>Lié</v>
      </c>
      <c r="G12"/>
    </row>
    <row r="13" spans="1:7" s="3" customFormat="1" x14ac:dyDescent="0.25">
      <c r="A13"/>
      <c r="B13" s="189">
        <v>1300</v>
      </c>
      <c r="C13" s="190" t="str">
        <f>IFERROR(_xlfn.XLOOKUP($B13,Plancomptable!$A$1:$A$190,Plancomptable!$B$1:$B$190),"Compte non trouvé")</f>
        <v>Dépenses payées d'avance</v>
      </c>
      <c r="D13" s="191" cm="1">
        <f t="array" ref="D13">IFERROR(_xlfn.LET(_xlpm.a,$B13,_xlpm.r,_xlfn.XMATCH(_xlpm.a,GrandLivreGeneral_perf.!$F$1:$F$504,0),_xlpm.n,IFERROR(_xlpm.r+_xlfn.XMATCH("Nom :",INDEX(GrandLivreGeneral_perf.!$A$1:$A$504,_xlpm.r+1):'GrandLivreGeneral_perf.'!$A$504,0),497),_xlpm.z,INDEX(GrandLivreGeneral_perf.!$F$1:$F$504,_xlpm.r+1):INDEX(GrandLivreGeneral_perf.!$F$1:$F$504,_xlpm.n-1),LOOKUP(2,1/(_xlpm.z&lt;&gt;""),_xlpm.z)),0)</f>
        <v>0</v>
      </c>
      <c r="E13" s="190" t="s">
        <v>258</v>
      </c>
      <c r="F13" s="189" t="str">
        <f>IF(COUNTIF(GrandLivreGeneral_fonctionnemen!$F$1:$F$504,$B13)=0,"À configurer","Lié")</f>
        <v>Lié</v>
      </c>
      <c r="G13"/>
    </row>
    <row r="14" spans="1:7" s="3" customFormat="1" x14ac:dyDescent="0.25">
      <c r="A14"/>
      <c r="B14" s="192"/>
      <c r="C14" s="193" t="s">
        <v>249</v>
      </c>
      <c r="D14" s="194">
        <f>SUM(D7:D13)</f>
        <v>0</v>
      </c>
      <c r="E14" s="193"/>
      <c r="F14" s="192"/>
      <c r="G14"/>
    </row>
    <row r="15" spans="1:7" s="3" customFormat="1" x14ac:dyDescent="0.25">
      <c r="A15"/>
      <c r="B15" s="189"/>
      <c r="C15" s="190"/>
      <c r="D15" s="191"/>
      <c r="E15" s="190"/>
      <c r="F15" s="189"/>
      <c r="G15"/>
    </row>
    <row r="16" spans="1:7" s="3" customFormat="1" x14ac:dyDescent="0.25">
      <c r="A16"/>
      <c r="B16" s="186"/>
      <c r="C16" s="187" t="s">
        <v>250</v>
      </c>
      <c r="D16" s="195"/>
      <c r="E16" s="187"/>
      <c r="F16" s="186"/>
      <c r="G16"/>
    </row>
    <row r="17" spans="1:7" s="3" customFormat="1" x14ac:dyDescent="0.25">
      <c r="A17"/>
      <c r="B17" s="189">
        <v>2100</v>
      </c>
      <c r="C17" s="190" t="str">
        <f>IFERROR(_xlfn.XLOOKUP($B17,Plancomptable!$A$1:$A$190,Plancomptable!$B$1:$B$190),"Compte non trouvé")</f>
        <v>Comptes fournisseurs</v>
      </c>
      <c r="D17" s="191" cm="1">
        <f t="array" ref="D17">IFERROR(_xlfn.LET(_xlpm.a,$B17,_xlpm.r,_xlfn.XMATCH(_xlpm.a,GrandLivreGeneral_perf.!$F$1:$F$504,0),_xlpm.n,IFERROR(_xlpm.r+_xlfn.XMATCH("Nom :",INDEX(GrandLivreGeneral_perf.!$A$1:$A$504,_xlpm.r+1):'GrandLivreGeneral_perf.'!$A$504,0),497),_xlpm.z,INDEX(GrandLivreGeneral_perf.!$F$1:$F$504,_xlpm.r+1):INDEX(GrandLivreGeneral_perf.!$F$1:$F$504,_xlpm.n-1),LOOKUP(2,1/(_xlpm.z&lt;&gt;""),_xlpm.z)),0)</f>
        <v>0</v>
      </c>
      <c r="E17" s="190" t="s">
        <v>258</v>
      </c>
      <c r="F17" s="189" t="str">
        <f>IF(COUNTIF(GrandLivreGeneral_fonctionnemen!$F$1:$F$504,$B17)=0,"À configurer","Lié")</f>
        <v>Lié</v>
      </c>
      <c r="G17"/>
    </row>
    <row r="18" spans="1:7" s="3" customFormat="1" x14ac:dyDescent="0.25">
      <c r="A18"/>
      <c r="B18" s="189">
        <v>2101</v>
      </c>
      <c r="C18" s="190" t="str">
        <f>IFERROR(_xlfn.XLOOKUP($B18,Plancomptable!$A$1:$A$190,Plancomptable!$B$1:$B$190),"Compte non trouvé")</f>
        <v>Revenus différés</v>
      </c>
      <c r="D18" s="191" cm="1">
        <f t="array" ref="D18">IFERROR(_xlfn.LET(_xlpm.a,$B18,_xlpm.r,_xlfn.XMATCH(_xlpm.a,GrandLivreGeneral_perf.!$F$1:$F$504,0),_xlpm.n,IFERROR(_xlpm.r+_xlfn.XMATCH("Nom :",INDEX(GrandLivreGeneral_perf.!$A$1:$A$504,_xlpm.r+1):'GrandLivreGeneral_perf.'!$A$504,0),497),_xlpm.z,INDEX(GrandLivreGeneral_perf.!$F$1:$F$504,_xlpm.r+1):INDEX(GrandLivreGeneral_perf.!$F$1:$F$504,_xlpm.n-1),LOOKUP(2,1/(_xlpm.z&lt;&gt;""),_xlpm.z)),0)</f>
        <v>0</v>
      </c>
      <c r="E18" s="190" t="s">
        <v>258</v>
      </c>
      <c r="F18" s="189" t="str">
        <f>IF(COUNTIF(GrandLivreGeneral_fonctionnemen!$F$1:$F$504,$B18)=0,"À configurer","Lié")</f>
        <v>Lié</v>
      </c>
      <c r="G18"/>
    </row>
    <row r="19" spans="1:7" s="3" customFormat="1" x14ac:dyDescent="0.25">
      <c r="A19"/>
      <c r="B19" s="192"/>
      <c r="C19" s="193" t="s">
        <v>251</v>
      </c>
      <c r="D19" s="191">
        <f>SUM(D17:D18)</f>
        <v>0</v>
      </c>
      <c r="E19" s="193"/>
      <c r="F19" s="192"/>
      <c r="G19"/>
    </row>
    <row r="20" spans="1:7" s="3" customFormat="1" x14ac:dyDescent="0.25">
      <c r="A20"/>
      <c r="B20" s="189"/>
      <c r="C20" s="190"/>
      <c r="D20" s="191"/>
      <c r="E20" s="190"/>
      <c r="F20" s="189"/>
      <c r="G20"/>
    </row>
    <row r="21" spans="1:7" s="3" customFormat="1" x14ac:dyDescent="0.25">
      <c r="A21"/>
      <c r="B21" s="186"/>
      <c r="C21" s="187" t="s">
        <v>252</v>
      </c>
      <c r="D21" s="195"/>
      <c r="E21" s="187"/>
      <c r="F21" s="186"/>
      <c r="G21"/>
    </row>
    <row r="22" spans="1:7" s="3" customFormat="1" x14ac:dyDescent="0.25">
      <c r="A22"/>
      <c r="B22" s="189">
        <v>3500</v>
      </c>
      <c r="C22" s="190" t="str">
        <f>IFERROR(_xlfn.XLOOKUP($B22,Plancomptable!$A$1:$A$190,Plancomptable!$B$1:$B$190),"Compte non trouvé")</f>
        <v>Bénéfices non répartis</v>
      </c>
      <c r="D22" s="191" cm="1">
        <f t="array" ref="D22">IFERROR(_xlfn.LET(_xlpm.a,$B22,_xlpm.r,_xlfn.XMATCH(_xlpm.a,GrandLivreGeneral_perf.!$F$1:$F$504,0),_xlpm.n,IFERROR(_xlpm.r+_xlfn.XMATCH("Nom :",INDEX(GrandLivreGeneral_perf.!$A$1:$A$504,_xlpm.r+1):'GrandLivreGeneral_perf.'!$A$504,0),497),_xlpm.z,INDEX(GrandLivreGeneral_perf.!$F$1:$F$504,_xlpm.r+1):INDEX(GrandLivreGeneral_perf.!$F$1:$F$504,_xlpm.n-1),LOOKUP(2,1/(_xlpm.z&lt;&gt;""),_xlpm.z)),0)</f>
        <v>0</v>
      </c>
      <c r="E22" s="190" t="s">
        <v>258</v>
      </c>
      <c r="F22" s="189" t="str">
        <f>IF(COUNTIF(GrandLivreGeneral_fonctionnemen!$F$1:$F$504,$B22)=0,"À configurer","Lié")</f>
        <v>Lié</v>
      </c>
      <c r="G22"/>
    </row>
    <row r="23" spans="1:7" s="3" customFormat="1" x14ac:dyDescent="0.25">
      <c r="A23"/>
      <c r="B23" s="189">
        <v>3510</v>
      </c>
      <c r="C23" s="190" t="str">
        <f>IFERROR(_xlfn.XLOOKUP($B23,Plancomptable!$A$1:$A$190,Plancomptable!$B$1:$B$190),"Compte non trouvé")</f>
        <v>Bénféfices non répartis - ex. précédent</v>
      </c>
      <c r="D23" s="191" t="str" cm="1">
        <f t="array" ref="D23">IFERROR(_xlfn.LET(_xlpm.a,$B23,_xlpm.r,_xlfn.XMATCH(_xlpm.a,GrandLivreGeneral_perf.!$F$1:$F$504,0),_xlpm.n,IFERROR(_xlpm.r+_xlfn.XMATCH("Nom :",INDEX(GrandLivreGeneral_perf.!$A$1:$A$504,_xlpm.r+1):'GrandLivreGeneral_perf.'!$A$504,0),497),_xlpm.z,INDEX(GrandLivreGeneral_perf.!$F$1:$F$504,_xlpm.r+1):INDEX(GrandLivreGeneral_perf.!$F$1:$F$504,_xlpm.n-1),LOOKUP(2,1/(_xlpm.z&lt;&gt;""),_xlpm.z)),0)</f>
        <v>Solde</v>
      </c>
      <c r="E23" s="190" t="s">
        <v>258</v>
      </c>
      <c r="F23" s="189" t="str">
        <f>IF(COUNTIF(GrandLivreGeneral_fonctionnemen!$F$1:$F$504,$B23)=0,"À configurer","Lié")</f>
        <v>Lié</v>
      </c>
      <c r="G23"/>
    </row>
    <row r="24" spans="1:7" s="3" customFormat="1" x14ac:dyDescent="0.25">
      <c r="A24"/>
      <c r="B24" s="189">
        <v>3600</v>
      </c>
      <c r="C24" s="190" t="str">
        <f>IFERROR(_xlfn.XLOOKUP($B24,Plancomptable!$A$1:$A$190,Plancomptable!$B$1:$B$190),"Compte non trouvé")</f>
        <v>Bénéfice courant</v>
      </c>
      <c r="D24" s="191">
        <f>Etat_perfectionnement!D36</f>
        <v>0</v>
      </c>
      <c r="E24" s="190" t="s">
        <v>259</v>
      </c>
      <c r="F24" s="189" t="s">
        <v>260</v>
      </c>
      <c r="G24"/>
    </row>
    <row r="25" spans="1:7" s="3" customFormat="1" x14ac:dyDescent="0.25">
      <c r="A25"/>
      <c r="B25" s="192"/>
      <c r="C25" s="193" t="s">
        <v>253</v>
      </c>
      <c r="D25" s="194">
        <f>SUM(D22:D24)</f>
        <v>0</v>
      </c>
      <c r="E25" s="193"/>
      <c r="F25" s="192"/>
      <c r="G25"/>
    </row>
    <row r="26" spans="1:7" s="3" customFormat="1" x14ac:dyDescent="0.25">
      <c r="A26"/>
      <c r="B26" s="189"/>
      <c r="C26" s="190"/>
      <c r="D26" s="191"/>
      <c r="E26" s="190"/>
      <c r="F26" s="189"/>
      <c r="G26"/>
    </row>
    <row r="27" spans="1:7" s="3" customFormat="1" x14ac:dyDescent="0.25">
      <c r="A27"/>
      <c r="B27" s="196"/>
      <c r="C27" s="197" t="s">
        <v>254</v>
      </c>
      <c r="D27" s="198">
        <f>D19+D25</f>
        <v>0</v>
      </c>
      <c r="E27" s="197"/>
      <c r="F27" s="196"/>
      <c r="G27"/>
    </row>
    <row r="28" spans="1:7" s="3" customFormat="1" x14ac:dyDescent="0.25">
      <c r="A28"/>
      <c r="B28" s="189"/>
      <c r="C28" s="190"/>
      <c r="D28" s="191"/>
      <c r="E28" s="190"/>
      <c r="F28" s="189"/>
      <c r="G28"/>
    </row>
    <row r="29" spans="1:7" s="3" customFormat="1" x14ac:dyDescent="0.25">
      <c r="A29"/>
      <c r="B29" s="186"/>
      <c r="C29" s="187" t="s">
        <v>255</v>
      </c>
      <c r="D29" s="195"/>
      <c r="E29" s="187"/>
      <c r="F29" s="186"/>
      <c r="G29"/>
    </row>
    <row r="30" spans="1:7" s="3" customFormat="1" x14ac:dyDescent="0.25">
      <c r="A30"/>
      <c r="B30" s="199"/>
      <c r="C30" s="200" t="s">
        <v>256</v>
      </c>
      <c r="D30" s="201">
        <f>D14-D27</f>
        <v>0</v>
      </c>
      <c r="E30" s="200" t="s">
        <v>261</v>
      </c>
      <c r="F30" s="199" t="str">
        <f>IF(ABS(D30)&lt;0.01,"Équilibré","À concilier")</f>
        <v>Équilibré</v>
      </c>
      <c r="G30"/>
    </row>
    <row r="31" spans="1:7" s="3" customFormat="1" x14ac:dyDescent="0.25">
      <c r="A31"/>
      <c r="B31" s="181"/>
      <c r="C31" s="181"/>
      <c r="D31" s="181"/>
      <c r="E31" s="181"/>
      <c r="F31" s="181"/>
      <c r="G31"/>
    </row>
    <row r="32" spans="1:7" s="3" customFormat="1" x14ac:dyDescent="0.25">
      <c r="A32"/>
      <c r="B32" s="220" t="str">
        <f>COUNTIF(F7:F13,"À configurer")+COUNTIF(F17:F18,"À configurer")+COUNTIF(F22:F23,"À configurer")&amp;" compte(s) du bilan ne sont pas encore identifiés par un numéro dans le grand livre."</f>
        <v>0 compte(s) du bilan ne sont pas encore identifiés par un numéro dans le grand livre.</v>
      </c>
      <c r="C32" s="220"/>
      <c r="D32" s="220"/>
      <c r="E32" s="220"/>
      <c r="F32" s="220"/>
      <c r="G32"/>
    </row>
    <row r="33" spans="1:7" s="3" customFormat="1" x14ac:dyDescent="0.25">
      <c r="A33"/>
      <c r="B33" s="220" t="s">
        <v>257</v>
      </c>
      <c r="C33" s="220"/>
      <c r="D33" s="220"/>
      <c r="E33" s="220"/>
      <c r="F33" s="220"/>
      <c r="G33"/>
    </row>
    <row r="34" spans="1:7" s="2" customFormat="1" x14ac:dyDescent="0.25">
      <c r="A34"/>
      <c r="B34"/>
      <c r="C34"/>
      <c r="D34"/>
      <c r="E34"/>
      <c r="F34"/>
      <c r="G34"/>
    </row>
    <row r="35" spans="1:7" s="2" customFormat="1" x14ac:dyDescent="0.25">
      <c r="A35"/>
      <c r="B35"/>
      <c r="C35"/>
      <c r="D35"/>
      <c r="E35"/>
      <c r="F35"/>
      <c r="G35"/>
    </row>
    <row r="36" spans="1:7" s="3" customFormat="1" x14ac:dyDescent="0.25">
      <c r="A36"/>
      <c r="B36"/>
      <c r="C36"/>
      <c r="D36"/>
      <c r="E36"/>
      <c r="F36"/>
      <c r="G36"/>
    </row>
    <row r="37" spans="1:7" s="2" customFormat="1" x14ac:dyDescent="0.25">
      <c r="A37"/>
      <c r="B37"/>
      <c r="C37"/>
      <c r="D37"/>
      <c r="E37"/>
      <c r="F37"/>
      <c r="G37"/>
    </row>
  </sheetData>
  <mergeCells count="5">
    <mergeCell ref="B33:F33"/>
    <mergeCell ref="B3:C3"/>
    <mergeCell ref="E3:F3"/>
    <mergeCell ref="B4:F4"/>
    <mergeCell ref="B32:F32"/>
  </mergeCells>
  <conditionalFormatting sqref="D30:F30">
    <cfRule type="expression" dxfId="3" priority="3">
      <formula>$F30="À concilier"</formula>
    </cfRule>
    <cfRule type="expression" dxfId="2" priority="4">
      <formula>$F30="Équilibré"</formula>
    </cfRule>
  </conditionalFormatting>
  <conditionalFormatting sqref="F7:F24">
    <cfRule type="expression" dxfId="1" priority="1">
      <formula>F7="À configurer"</formula>
    </cfRule>
    <cfRule type="expression" dxfId="0" priority="2">
      <formula>F7="Lié"</formula>
    </cfRule>
  </conditionalFormatting>
  <pageMargins left="0.3" right="0.3" top="0.3" bottom="0.3" header="0" footer="0"/>
  <pageSetup scale="87"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B6A9E31-8905-42E7-BF4A-C175EEBE571B}">
          <x14:formula1>
            <xm:f>Liste!$D$3:$D$21</xm:f>
          </x14:formula1>
          <xm:sqref>C1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21F61-C348-4111-8AA0-1C6C3F5E78A6}">
  <sheetPr>
    <tabColor theme="8" tint="0.59999389629810485"/>
  </sheetPr>
  <dimension ref="A1:H19"/>
  <sheetViews>
    <sheetView workbookViewId="0">
      <selection activeCell="D26" sqref="D26"/>
    </sheetView>
  </sheetViews>
  <sheetFormatPr baseColWidth="10" defaultColWidth="9.140625" defaultRowHeight="15" x14ac:dyDescent="0.25"/>
  <cols>
    <col min="1" max="1" width="43.85546875" customWidth="1"/>
    <col min="2" max="2" width="13.42578125" customWidth="1"/>
    <col min="3" max="3" width="21" customWidth="1"/>
    <col min="4" max="4" width="43.85546875" customWidth="1"/>
    <col min="5" max="5" width="5.7109375" customWidth="1"/>
    <col min="6" max="6" width="30.42578125" customWidth="1"/>
    <col min="7" max="7" width="21" customWidth="1"/>
    <col min="8" max="8" width="30.42578125" customWidth="1"/>
  </cols>
  <sheetData>
    <row r="1" spans="1:8" ht="21" x14ac:dyDescent="0.35">
      <c r="A1" s="225"/>
      <c r="B1" s="225"/>
      <c r="C1" s="225"/>
      <c r="D1" s="225"/>
      <c r="E1" s="225"/>
      <c r="F1" s="225"/>
      <c r="G1" s="225"/>
      <c r="H1" s="225"/>
    </row>
    <row r="2" spans="1:8" ht="21" x14ac:dyDescent="0.35">
      <c r="A2" s="225" t="s">
        <v>237</v>
      </c>
      <c r="B2" s="225"/>
      <c r="C2" s="225"/>
      <c r="D2" s="225"/>
      <c r="E2" s="225"/>
      <c r="F2" s="225"/>
      <c r="G2" s="225"/>
      <c r="H2" s="225"/>
    </row>
    <row r="3" spans="1:8" x14ac:dyDescent="0.25">
      <c r="A3" s="160" t="s">
        <v>224</v>
      </c>
      <c r="B3" s="160"/>
      <c r="C3" s="160"/>
      <c r="D3" s="160"/>
      <c r="E3" s="160"/>
      <c r="F3" s="160"/>
      <c r="G3" s="160"/>
      <c r="H3" s="160"/>
    </row>
    <row r="4" spans="1:8" x14ac:dyDescent="0.25">
      <c r="A4" s="150"/>
      <c r="B4" s="150"/>
      <c r="C4" s="150"/>
      <c r="D4" s="150"/>
      <c r="E4" s="150"/>
      <c r="F4" s="150"/>
      <c r="G4" s="150"/>
      <c r="H4" s="150"/>
    </row>
    <row r="5" spans="1:8" x14ac:dyDescent="0.25">
      <c r="A5" s="226" t="s">
        <v>26</v>
      </c>
      <c r="B5" s="226"/>
      <c r="C5" s="150"/>
      <c r="D5" s="226" t="s">
        <v>210</v>
      </c>
      <c r="E5" s="226"/>
      <c r="F5" s="226"/>
      <c r="G5" s="226"/>
      <c r="H5" s="226"/>
    </row>
    <row r="6" spans="1:8" x14ac:dyDescent="0.25">
      <c r="A6" s="151" t="s">
        <v>211</v>
      </c>
      <c r="B6" s="151"/>
      <c r="C6" s="152"/>
      <c r="D6" s="151" t="s">
        <v>216</v>
      </c>
      <c r="E6" s="151"/>
      <c r="F6" s="151"/>
      <c r="G6" s="153"/>
      <c r="H6" s="151"/>
    </row>
    <row r="7" spans="1:8" x14ac:dyDescent="0.25">
      <c r="A7" s="151" t="s">
        <v>212</v>
      </c>
      <c r="B7" s="151"/>
      <c r="C7" s="152"/>
      <c r="D7" s="151" t="s">
        <v>217</v>
      </c>
      <c r="E7" s="151"/>
      <c r="F7" s="151"/>
      <c r="G7" s="153"/>
      <c r="H7" s="151"/>
    </row>
    <row r="8" spans="1:8" x14ac:dyDescent="0.25">
      <c r="A8" s="151" t="s">
        <v>213</v>
      </c>
      <c r="B8" s="151"/>
      <c r="C8" s="152"/>
      <c r="D8" s="151" t="s">
        <v>218</v>
      </c>
      <c r="E8" s="151"/>
      <c r="F8" s="151"/>
      <c r="G8" s="153"/>
      <c r="H8" s="151"/>
    </row>
    <row r="9" spans="1:8" ht="15.75" thickBot="1" x14ac:dyDescent="0.3">
      <c r="A9" s="154" t="s">
        <v>214</v>
      </c>
      <c r="B9" s="154"/>
      <c r="C9" s="152"/>
      <c r="D9" s="151" t="s">
        <v>219</v>
      </c>
      <c r="E9" s="151"/>
      <c r="F9" s="151"/>
      <c r="G9" s="153"/>
      <c r="H9" s="151"/>
    </row>
    <row r="10" spans="1:8" ht="15.75" thickTop="1" x14ac:dyDescent="0.25">
      <c r="A10" s="155" t="s">
        <v>215</v>
      </c>
      <c r="B10" s="155"/>
      <c r="C10" s="156"/>
      <c r="D10" s="150"/>
      <c r="E10" s="150"/>
      <c r="F10" s="150"/>
      <c r="G10" s="150"/>
      <c r="H10" s="150"/>
    </row>
    <row r="11" spans="1:8" x14ac:dyDescent="0.25">
      <c r="A11" s="157"/>
      <c r="B11" s="157"/>
      <c r="C11" s="150"/>
      <c r="D11" s="150"/>
      <c r="E11" s="150"/>
      <c r="F11" s="150"/>
      <c r="G11" s="150"/>
      <c r="H11" s="150"/>
    </row>
    <row r="12" spans="1:8" x14ac:dyDescent="0.25">
      <c r="A12" s="227" t="s">
        <v>220</v>
      </c>
      <c r="B12" s="227"/>
      <c r="C12" s="227"/>
      <c r="D12" s="227"/>
      <c r="E12" s="227"/>
      <c r="F12" s="227"/>
      <c r="G12" s="227"/>
      <c r="H12" s="227"/>
    </row>
    <row r="13" spans="1:8" x14ac:dyDescent="0.25">
      <c r="A13" s="150"/>
      <c r="B13" s="150"/>
      <c r="C13" s="150"/>
      <c r="D13" s="150"/>
      <c r="E13" s="150"/>
      <c r="F13" s="150"/>
      <c r="G13" s="150"/>
      <c r="H13" s="150"/>
    </row>
    <row r="14" spans="1:8" x14ac:dyDescent="0.25">
      <c r="A14" s="228" t="s">
        <v>221</v>
      </c>
      <c r="B14" s="228"/>
      <c r="C14" s="228"/>
      <c r="D14" s="228"/>
      <c r="E14" s="228"/>
      <c r="F14" s="228"/>
      <c r="G14" s="228"/>
      <c r="H14" s="228"/>
    </row>
    <row r="15" spans="1:8" x14ac:dyDescent="0.25">
      <c r="A15" s="158" t="s">
        <v>0</v>
      </c>
      <c r="B15" s="161" t="s">
        <v>32</v>
      </c>
      <c r="C15" s="158" t="s">
        <v>222</v>
      </c>
      <c r="D15" s="158" t="s">
        <v>223</v>
      </c>
      <c r="E15" s="158" t="s">
        <v>0</v>
      </c>
      <c r="F15" s="158" t="s">
        <v>32</v>
      </c>
      <c r="G15" s="158" t="s">
        <v>222</v>
      </c>
      <c r="H15" s="158" t="s">
        <v>223</v>
      </c>
    </row>
    <row r="16" spans="1:8" x14ac:dyDescent="0.25">
      <c r="A16" s="159"/>
      <c r="B16" s="159"/>
      <c r="C16" s="159"/>
      <c r="D16" s="159"/>
      <c r="E16" s="159"/>
      <c r="F16" s="159"/>
      <c r="G16" s="159"/>
      <c r="H16" s="159"/>
    </row>
    <row r="17" spans="1:8" x14ac:dyDescent="0.25">
      <c r="A17" s="159"/>
      <c r="B17" s="159"/>
      <c r="C17" s="159"/>
      <c r="D17" s="159"/>
      <c r="E17" s="159"/>
      <c r="F17" s="159"/>
      <c r="G17" s="159"/>
      <c r="H17" s="159"/>
    </row>
    <row r="18" spans="1:8" x14ac:dyDescent="0.25">
      <c r="A18" s="159"/>
      <c r="B18" s="159"/>
      <c r="C18" s="159"/>
      <c r="D18" s="159"/>
      <c r="E18" s="159"/>
      <c r="F18" s="159"/>
      <c r="G18" s="159"/>
      <c r="H18" s="159"/>
    </row>
    <row r="19" spans="1:8" x14ac:dyDescent="0.25">
      <c r="A19" s="159"/>
      <c r="B19" s="159"/>
      <c r="C19" s="159"/>
      <c r="D19" s="159"/>
      <c r="E19" s="159"/>
      <c r="F19" s="159"/>
      <c r="G19" s="159"/>
      <c r="H19" s="159"/>
    </row>
  </sheetData>
  <mergeCells count="6">
    <mergeCell ref="A14:H14"/>
    <mergeCell ref="A1:H1"/>
    <mergeCell ref="A2:H2"/>
    <mergeCell ref="A5:B5"/>
    <mergeCell ref="D5:H5"/>
    <mergeCell ref="A12:H1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215919A-C7B0-4E24-B56C-70B94CB77F5E}">
          <x14:formula1>
            <xm:f>Liste!$G$3:$G$14</xm:f>
          </x14:formula1>
          <xm:sqref>C3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6F63D-1463-494B-8BDD-21EEB2DBEDF6}">
  <dimension ref="A1:G27"/>
  <sheetViews>
    <sheetView topLeftCell="B1" workbookViewId="0">
      <selection activeCell="C21" sqref="C21"/>
    </sheetView>
  </sheetViews>
  <sheetFormatPr baseColWidth="10" defaultColWidth="9.140625" defaultRowHeight="15" x14ac:dyDescent="0.25"/>
  <cols>
    <col min="2" max="2" width="69.42578125" bestFit="1" customWidth="1"/>
    <col min="3" max="3" width="49.7109375" bestFit="1" customWidth="1"/>
    <col min="4" max="4" width="30.7109375" bestFit="1" customWidth="1"/>
    <col min="5" max="5" width="76.42578125" bestFit="1" customWidth="1"/>
    <col min="6" max="6" width="20.7109375" customWidth="1"/>
  </cols>
  <sheetData>
    <row r="1" spans="1:7" x14ac:dyDescent="0.25">
      <c r="A1" t="s">
        <v>104</v>
      </c>
      <c r="B1" t="s">
        <v>102</v>
      </c>
      <c r="C1" t="s">
        <v>103</v>
      </c>
    </row>
    <row r="2" spans="1:7" x14ac:dyDescent="0.25">
      <c r="A2" t="s">
        <v>22</v>
      </c>
      <c r="B2" t="s">
        <v>37</v>
      </c>
      <c r="C2" t="s">
        <v>49</v>
      </c>
      <c r="D2" t="s">
        <v>23</v>
      </c>
      <c r="E2" t="s">
        <v>60</v>
      </c>
      <c r="F2" s="5" t="s">
        <v>61</v>
      </c>
      <c r="G2" t="s">
        <v>224</v>
      </c>
    </row>
    <row r="3" spans="1:7" ht="60" x14ac:dyDescent="0.25">
      <c r="A3" t="s">
        <v>105</v>
      </c>
      <c r="B3" t="s">
        <v>39</v>
      </c>
      <c r="C3" t="s">
        <v>51</v>
      </c>
      <c r="D3" s="6" t="s">
        <v>62</v>
      </c>
      <c r="E3" s="5" t="s">
        <v>38</v>
      </c>
      <c r="F3" s="5" t="s">
        <v>63</v>
      </c>
      <c r="G3" t="s">
        <v>225</v>
      </c>
    </row>
    <row r="4" spans="1:7" ht="45" x14ac:dyDescent="0.25">
      <c r="A4" t="s">
        <v>106</v>
      </c>
      <c r="B4" t="s">
        <v>41</v>
      </c>
      <c r="C4" t="s">
        <v>52</v>
      </c>
      <c r="D4" s="6" t="s">
        <v>64</v>
      </c>
      <c r="E4" s="5" t="s">
        <v>40</v>
      </c>
      <c r="F4" s="5" t="s">
        <v>65</v>
      </c>
      <c r="G4" t="s">
        <v>226</v>
      </c>
    </row>
    <row r="5" spans="1:7" ht="30" x14ac:dyDescent="0.25">
      <c r="A5" t="s">
        <v>107</v>
      </c>
      <c r="B5" t="s">
        <v>43</v>
      </c>
      <c r="C5" t="s">
        <v>66</v>
      </c>
      <c r="D5" s="6" t="s">
        <v>67</v>
      </c>
      <c r="E5" s="5" t="s">
        <v>42</v>
      </c>
      <c r="F5" s="5" t="s">
        <v>25</v>
      </c>
      <c r="G5" t="s">
        <v>227</v>
      </c>
    </row>
    <row r="6" spans="1:7" x14ac:dyDescent="0.25">
      <c r="B6" t="s">
        <v>11</v>
      </c>
      <c r="C6" t="s">
        <v>54</v>
      </c>
      <c r="D6" s="6" t="s">
        <v>68</v>
      </c>
      <c r="E6" s="5" t="s">
        <v>44</v>
      </c>
      <c r="G6" t="s">
        <v>228</v>
      </c>
    </row>
    <row r="7" spans="1:7" x14ac:dyDescent="0.25">
      <c r="B7" t="s">
        <v>46</v>
      </c>
      <c r="C7" t="s">
        <v>8</v>
      </c>
      <c r="D7" s="6" t="s">
        <v>69</v>
      </c>
      <c r="E7" s="5" t="s">
        <v>45</v>
      </c>
      <c r="G7" t="s">
        <v>229</v>
      </c>
    </row>
    <row r="8" spans="1:7" x14ac:dyDescent="0.25">
      <c r="C8" t="s">
        <v>57</v>
      </c>
      <c r="D8" s="6" t="s">
        <v>70</v>
      </c>
      <c r="E8" s="5" t="s">
        <v>47</v>
      </c>
      <c r="G8" t="s">
        <v>230</v>
      </c>
    </row>
    <row r="9" spans="1:7" ht="30" x14ac:dyDescent="0.25">
      <c r="C9" t="s">
        <v>7</v>
      </c>
      <c r="D9" s="6" t="s">
        <v>4</v>
      </c>
      <c r="E9" s="5" t="s">
        <v>50</v>
      </c>
      <c r="G9" t="s">
        <v>231</v>
      </c>
    </row>
    <row r="10" spans="1:7" x14ac:dyDescent="0.25">
      <c r="C10" t="s">
        <v>9</v>
      </c>
      <c r="D10" s="6" t="s">
        <v>71</v>
      </c>
      <c r="E10" s="5" t="s">
        <v>207</v>
      </c>
      <c r="G10" t="s">
        <v>232</v>
      </c>
    </row>
    <row r="11" spans="1:7" x14ac:dyDescent="0.25">
      <c r="C11" t="s">
        <v>72</v>
      </c>
      <c r="D11" s="6" t="s">
        <v>73</v>
      </c>
      <c r="E11" s="5" t="s">
        <v>53</v>
      </c>
      <c r="G11" t="s">
        <v>233</v>
      </c>
    </row>
    <row r="12" spans="1:7" x14ac:dyDescent="0.25">
      <c r="C12" t="s">
        <v>74</v>
      </c>
      <c r="D12" s="6" t="s">
        <v>75</v>
      </c>
      <c r="E12" s="5" t="s">
        <v>76</v>
      </c>
      <c r="G12" t="s">
        <v>234</v>
      </c>
    </row>
    <row r="13" spans="1:7" x14ac:dyDescent="0.25">
      <c r="C13" t="s">
        <v>77</v>
      </c>
      <c r="D13" s="6" t="s">
        <v>78</v>
      </c>
      <c r="E13" s="5" t="s">
        <v>79</v>
      </c>
      <c r="G13" t="s">
        <v>235</v>
      </c>
    </row>
    <row r="14" spans="1:7" x14ac:dyDescent="0.25">
      <c r="C14" t="s">
        <v>11</v>
      </c>
      <c r="D14" s="6" t="s">
        <v>80</v>
      </c>
      <c r="E14" s="5" t="s">
        <v>81</v>
      </c>
      <c r="G14" t="s">
        <v>236</v>
      </c>
    </row>
    <row r="15" spans="1:7" x14ac:dyDescent="0.25">
      <c r="C15" t="s">
        <v>82</v>
      </c>
      <c r="D15" s="6" t="s">
        <v>83</v>
      </c>
      <c r="E15" s="5" t="s">
        <v>55</v>
      </c>
    </row>
    <row r="16" spans="1:7" x14ac:dyDescent="0.25">
      <c r="C16" t="s">
        <v>6</v>
      </c>
      <c r="D16" s="6" t="s">
        <v>84</v>
      </c>
      <c r="E16" s="5" t="s">
        <v>56</v>
      </c>
    </row>
    <row r="17" spans="3:5" x14ac:dyDescent="0.25">
      <c r="C17" t="s">
        <v>10</v>
      </c>
      <c r="D17" s="6" t="s">
        <v>85</v>
      </c>
      <c r="E17" s="5" t="s">
        <v>58</v>
      </c>
    </row>
    <row r="18" spans="3:5" ht="30" x14ac:dyDescent="0.25">
      <c r="C18" t="s">
        <v>99</v>
      </c>
      <c r="D18" s="6" t="s">
        <v>86</v>
      </c>
      <c r="E18" s="5" t="s">
        <v>87</v>
      </c>
    </row>
    <row r="19" spans="3:5" x14ac:dyDescent="0.25">
      <c r="C19" t="s">
        <v>100</v>
      </c>
      <c r="D19" s="6" t="s">
        <v>88</v>
      </c>
      <c r="E19" s="5" t="s">
        <v>59</v>
      </c>
    </row>
    <row r="20" spans="3:5" ht="30" x14ac:dyDescent="0.25">
      <c r="C20" t="s">
        <v>266</v>
      </c>
      <c r="D20" s="6" t="s">
        <v>89</v>
      </c>
      <c r="E20" s="5" t="s">
        <v>90</v>
      </c>
    </row>
    <row r="21" spans="3:5" ht="30" x14ac:dyDescent="0.25">
      <c r="D21" s="6" t="s">
        <v>91</v>
      </c>
      <c r="E21" s="5" t="s">
        <v>92</v>
      </c>
    </row>
    <row r="22" spans="3:5" x14ac:dyDescent="0.25">
      <c r="E22" s="5" t="s">
        <v>93</v>
      </c>
    </row>
    <row r="23" spans="3:5" x14ac:dyDescent="0.25">
      <c r="E23" s="5" t="s">
        <v>94</v>
      </c>
    </row>
    <row r="24" spans="3:5" x14ac:dyDescent="0.25">
      <c r="E24" t="s">
        <v>95</v>
      </c>
    </row>
    <row r="25" spans="3:5" x14ac:dyDescent="0.25">
      <c r="E25" t="s">
        <v>96</v>
      </c>
    </row>
    <row r="26" spans="3:5" x14ac:dyDescent="0.25">
      <c r="E26" t="s">
        <v>97</v>
      </c>
    </row>
    <row r="27" spans="3:5" x14ac:dyDescent="0.25">
      <c r="E27" t="s">
        <v>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17B513ADCFDC4C8A04393872767DAA" ma:contentTypeVersion="20" ma:contentTypeDescription="Crée un document." ma:contentTypeScope="" ma:versionID="9dd29c22d285c1d46c3ffa6f5b7dade5">
  <xsd:schema xmlns:xsd="http://www.w3.org/2001/XMLSchema" xmlns:xs="http://www.w3.org/2001/XMLSchema" xmlns:p="http://schemas.microsoft.com/office/2006/metadata/properties" xmlns:ns2="5f0b144e-1611-47d6-adea-51236a4de7ca" xmlns:ns3="4a867295-b5af-4a44-bcd1-88dd0fc9bf9d" targetNamespace="http://schemas.microsoft.com/office/2006/metadata/properties" ma:root="true" ma:fieldsID="4f800906e9caca5fd290ed556e98acf9" ns2:_="" ns3:_="">
    <xsd:import namespace="5f0b144e-1611-47d6-adea-51236a4de7ca"/>
    <xsd:import namespace="4a867295-b5af-4a44-bcd1-88dd0fc9bf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0b144e-1611-47d6-adea-51236a4de7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hidden="true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0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acdea123-a36d-4e01-a6d7-736616e5f8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867295-b5af-4a44-bcd1-88dd0fc9bf9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0b36367f-fc75-4f9d-a685-2e0f452aae4e}" ma:internalName="TaxCatchAll" ma:readOnly="false" ma:showField="CatchAllData" ma:web="4a867295-b5af-4a44-bcd1-88dd0fc9bf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e de contenu"/>
        <xsd:element ref="dc:title" minOccurs="0" maxOccurs="1" ma:index="1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f0b144e-1611-47d6-adea-51236a4de7ca">
      <Terms xmlns="http://schemas.microsoft.com/office/infopath/2007/PartnerControls"/>
    </lcf76f155ced4ddcb4097134ff3c332f>
    <TaxCatchAll xmlns="4a867295-b5af-4a44-bcd1-88dd0fc9bf9d" xsi:nil="true"/>
  </documentManagement>
</p:properties>
</file>

<file path=customXml/itemProps1.xml><?xml version="1.0" encoding="utf-8"?>
<ds:datastoreItem xmlns:ds="http://schemas.openxmlformats.org/officeDocument/2006/customXml" ds:itemID="{947638BC-CBF8-442D-84D8-25AFA095C6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5DF30B-3A20-4237-89FD-122ED89404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0b144e-1611-47d6-adea-51236a4de7ca"/>
    <ds:schemaRef ds:uri="4a867295-b5af-4a44-bcd1-88dd0fc9bf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EDCA6C-34D8-4283-9DF1-394489B40937}">
  <ds:schemaRefs>
    <ds:schemaRef ds:uri="http://schemas.microsoft.com/office/2006/metadata/properties"/>
    <ds:schemaRef ds:uri="http://schemas.microsoft.com/office/infopath/2007/PartnerControls"/>
    <ds:schemaRef ds:uri="5f0b144e-1611-47d6-adea-51236a4de7ca"/>
    <ds:schemaRef ds:uri="4a867295-b5af-4a44-bcd1-88dd0fc9bf9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6</vt:i4>
      </vt:variant>
    </vt:vector>
  </HeadingPairs>
  <TitlesOfParts>
    <vt:vector size="19" baseType="lpstr">
      <vt:lpstr>Plancomptable</vt:lpstr>
      <vt:lpstr>Budget_fonctionnement</vt:lpstr>
      <vt:lpstr>GrandLivreGeneral_fonctionnemen</vt:lpstr>
      <vt:lpstr>Etat_fonctionnement</vt:lpstr>
      <vt:lpstr>Bilan_fonctionnement</vt:lpstr>
      <vt:lpstr>Conciliation_bancaire_fonct.</vt:lpstr>
      <vt:lpstr>Plancomptable_Perf</vt:lpstr>
      <vt:lpstr>Budget_perfectionnement</vt:lpstr>
      <vt:lpstr>GrandLivreGeneral_perf.</vt:lpstr>
      <vt:lpstr>Etat_perfectionnement</vt:lpstr>
      <vt:lpstr>Bilan_perf</vt:lpstr>
      <vt:lpstr>Conciliation_bancaire_perf</vt:lpstr>
      <vt:lpstr>Liste</vt:lpstr>
      <vt:lpstr>Plancomptable!Impression_des_titres</vt:lpstr>
      <vt:lpstr>Plancomptable_Perf!Impression_des_titres</vt:lpstr>
      <vt:lpstr>Bilan_fonctionnement!Zone_d_impression</vt:lpstr>
      <vt:lpstr>Bilan_perf!Zone_d_impression</vt:lpstr>
      <vt:lpstr>Etat_fonctionnement!Zone_d_impression</vt:lpstr>
      <vt:lpstr>Etat_perfectionnement!Zone_d_impression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 Drolet</dc:creator>
  <cp:lastModifiedBy>Myriam Russell</cp:lastModifiedBy>
  <dcterms:created xsi:type="dcterms:W3CDTF">2025-09-30T14:40:45Z</dcterms:created>
  <dcterms:modified xsi:type="dcterms:W3CDTF">2026-09-10T13:32:43Z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0x0101003517B513ADCFDC4C8A04393872767DAA</vt:lpwstr>
  </property>
  <property fmtid="{D5CDD505-2E9C-101B-9397-08002B2CF9AE}" pid="3" name="MediaServiceImageTags">
    <vt:lpwstr/>
  </property>
</Properties>
</file>